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codeName="ThisWorkbook" defaultThemeVersion="124226"/>
  <mc:AlternateContent xmlns:mc="http://schemas.openxmlformats.org/markup-compatibility/2006">
    <mc:Choice Requires="x15">
      <x15ac:absPath xmlns:x15ac="http://schemas.microsoft.com/office/spreadsheetml/2010/11/ac" url="https://d.docs.live.net/af1c367f7e2cf02d/Desktop/NEW BUDGET/"/>
    </mc:Choice>
  </mc:AlternateContent>
  <xr:revisionPtr revIDLastSave="0" documentId="13_ncr:1_{23F1FEAF-1F0E-4212-A8AC-F05EFAFF04A1}" xr6:coauthVersionLast="47" xr6:coauthVersionMax="47" xr10:uidLastSave="{00000000-0000-0000-0000-000000000000}"/>
  <bookViews>
    <workbookView xWindow="-110" yWindow="-110" windowWidth="19420" windowHeight="10420" activeTab="1" xr2:uid="{00000000-000D-0000-FFFF-FFFF00000000}"/>
  </bookViews>
  <sheets>
    <sheet name="Revenue" sheetId="2" r:id="rId1"/>
    <sheet name="GenGovernment" sheetId="3" r:id="rId2"/>
    <sheet name="Police" sheetId="4" r:id="rId3"/>
    <sheet name="FireProtection" sheetId="5" r:id="rId4"/>
    <sheet name="FirstResponders" sheetId="6" r:id="rId5"/>
    <sheet name="AnimalControl" sheetId="7" r:id="rId6"/>
    <sheet name="Transportation" sheetId="8" r:id="rId7"/>
    <sheet name="Sewer" sheetId="9" r:id="rId8"/>
    <sheet name="Shared Services" sheetId="19" r:id="rId9"/>
    <sheet name="Public Health" sheetId="10" r:id="rId10"/>
    <sheet name="EnvironmentalDevelopment" sheetId="11" r:id="rId11"/>
    <sheet name="OtherRecreation" sheetId="14" r:id="rId12"/>
    <sheet name="RecreationFacilities" sheetId="12" r:id="rId13"/>
    <sheet name="Parks&amp;Playgrounds" sheetId="15" r:id="rId14"/>
    <sheet name="Library" sheetId="16" r:id="rId15"/>
    <sheet name="Museum" sheetId="17" r:id="rId16"/>
    <sheet name="FiscalServices" sheetId="18" r:id="rId17"/>
    <sheet name="Blank" sheetId="13" r:id="rId1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55" i="3" l="1"/>
  <c r="C52" i="3"/>
  <c r="C51" i="3"/>
  <c r="C44" i="3" l="1"/>
  <c r="C79" i="3"/>
  <c r="C44" i="8" l="1"/>
  <c r="C47" i="11"/>
  <c r="C11" i="19"/>
  <c r="C44" i="11"/>
  <c r="C55" i="11" s="1"/>
  <c r="C13" i="17"/>
  <c r="C17" i="14"/>
  <c r="C18" i="9"/>
  <c r="C16" i="8"/>
  <c r="C53" i="3"/>
  <c r="C26" i="11"/>
  <c r="E25" i="18"/>
  <c r="D25" i="18"/>
  <c r="C25" i="18"/>
  <c r="E20" i="16"/>
  <c r="E24" i="12"/>
  <c r="D24" i="12"/>
  <c r="E55" i="11"/>
  <c r="D55" i="11"/>
  <c r="E24" i="10"/>
  <c r="E59" i="9"/>
  <c r="E32" i="8"/>
  <c r="D32" i="8"/>
  <c r="E10" i="7"/>
  <c r="D10" i="7"/>
  <c r="E41" i="5"/>
  <c r="D41" i="5"/>
  <c r="E18" i="4"/>
  <c r="D18" i="4"/>
  <c r="C18" i="4"/>
  <c r="E136" i="3"/>
  <c r="E134" i="3"/>
  <c r="E37" i="3"/>
  <c r="D37" i="3"/>
  <c r="E53" i="18"/>
  <c r="D53" i="18"/>
  <c r="C53" i="18"/>
  <c r="C24" i="12"/>
  <c r="C11" i="11"/>
  <c r="C30" i="11"/>
  <c r="E149" i="2"/>
  <c r="E145" i="2"/>
  <c r="E147" i="2" s="1"/>
  <c r="E122" i="3"/>
  <c r="D122" i="3"/>
  <c r="C122" i="3"/>
  <c r="C41" i="2"/>
  <c r="D41" i="2"/>
  <c r="C60" i="2"/>
  <c r="D60" i="2"/>
  <c r="C88" i="2"/>
  <c r="D88" i="2"/>
  <c r="C130" i="2"/>
  <c r="D130" i="2"/>
  <c r="F13" i="2"/>
  <c r="E20" i="2"/>
  <c r="F20" i="2"/>
  <c r="E25" i="2"/>
  <c r="F25" i="2"/>
  <c r="F33" i="2"/>
  <c r="F38" i="2"/>
  <c r="E40" i="2"/>
  <c r="F40" i="2"/>
  <c r="E41" i="2"/>
  <c r="F41" i="2"/>
  <c r="E43" i="2"/>
  <c r="E46" i="2" s="1"/>
  <c r="F46" i="2"/>
  <c r="E57" i="2"/>
  <c r="F57" i="2"/>
  <c r="E59" i="2"/>
  <c r="F59" i="2"/>
  <c r="E60" i="2"/>
  <c r="F60" i="2"/>
  <c r="E85" i="2"/>
  <c r="F85" i="2"/>
  <c r="E87" i="2"/>
  <c r="F87" i="2"/>
  <c r="E88" i="2"/>
  <c r="F88" i="2"/>
  <c r="E92" i="2"/>
  <c r="F92" i="2"/>
  <c r="E107" i="2"/>
  <c r="F107" i="2"/>
  <c r="E111" i="2"/>
  <c r="F111" i="2"/>
  <c r="E127" i="2"/>
  <c r="F127" i="2"/>
  <c r="E129" i="2"/>
  <c r="F129" i="2"/>
  <c r="E130" i="2"/>
  <c r="F130" i="2"/>
  <c r="E139" i="2"/>
  <c r="F139" i="2"/>
  <c r="F145" i="2"/>
  <c r="F146" i="2"/>
  <c r="E150" i="2"/>
  <c r="E151" i="2"/>
  <c r="F152" i="2"/>
  <c r="F158" i="2"/>
  <c r="F159" i="2"/>
  <c r="F163" i="2"/>
  <c r="F165" i="2"/>
  <c r="F170" i="2"/>
  <c r="E152" i="2" l="1"/>
  <c r="F141" i="2"/>
  <c r="G152" i="2"/>
  <c r="E10" i="2" s="1"/>
  <c r="C12" i="19"/>
  <c r="C81" i="3"/>
  <c r="C13" i="8"/>
  <c r="C50" i="3"/>
  <c r="C49" i="3"/>
  <c r="C33" i="17"/>
  <c r="C34" i="17"/>
  <c r="C54" i="9"/>
  <c r="C52" i="8"/>
  <c r="C50" i="8"/>
  <c r="C28" i="17"/>
  <c r="C27" i="17"/>
  <c r="C113" i="3"/>
  <c r="C55" i="9"/>
  <c r="C38" i="5"/>
  <c r="C56" i="9"/>
  <c r="C17" i="12" l="1"/>
  <c r="C10" i="19"/>
  <c r="C9" i="19"/>
  <c r="C8" i="19"/>
  <c r="C7" i="19"/>
  <c r="D57" i="3"/>
  <c r="G46" i="2"/>
  <c r="G38" i="2" l="1"/>
  <c r="C57" i="9"/>
  <c r="C11" i="3" l="1"/>
  <c r="C11" i="17"/>
  <c r="C10" i="17"/>
  <c r="C19" i="12"/>
  <c r="C18" i="12"/>
  <c r="C15" i="14"/>
  <c r="C13" i="14"/>
  <c r="C14" i="14"/>
  <c r="C14" i="8"/>
  <c r="C14" i="9" l="1"/>
  <c r="C15" i="9"/>
  <c r="G127" i="2"/>
  <c r="C83" i="3"/>
  <c r="C24" i="11"/>
  <c r="E11" i="11"/>
  <c r="D11" i="11"/>
  <c r="D3" i="3" l="1"/>
  <c r="E19" i="3"/>
  <c r="C25" i="11"/>
  <c r="C22" i="11"/>
  <c r="C23" i="11"/>
  <c r="C19" i="3" l="1"/>
  <c r="D19" i="3"/>
  <c r="C9" i="6"/>
  <c r="C7" i="4"/>
  <c r="E57" i="9"/>
  <c r="D57" i="9"/>
  <c r="C19" i="8" l="1"/>
  <c r="C23" i="15" l="1"/>
  <c r="C22" i="15"/>
  <c r="C21" i="15"/>
  <c r="C20" i="15"/>
  <c r="C16" i="9"/>
  <c r="C11" i="14" l="1"/>
  <c r="C12" i="8" l="1"/>
  <c r="G41" i="2" l="1"/>
  <c r="G40" i="2"/>
  <c r="G130" i="2" l="1"/>
  <c r="G129" i="2"/>
  <c r="G59" i="2"/>
  <c r="G60" i="2"/>
  <c r="C21" i="11" l="1"/>
  <c r="C38" i="11" s="1"/>
  <c r="C58" i="11" s="1"/>
  <c r="C2" i="5" l="1"/>
  <c r="C33" i="5"/>
  <c r="D33" i="5"/>
  <c r="E33" i="5"/>
  <c r="C40" i="9" l="1"/>
  <c r="C47" i="9"/>
  <c r="C36" i="8"/>
  <c r="C47" i="8"/>
  <c r="C19" i="6"/>
  <c r="C27" i="5"/>
  <c r="C41" i="5" s="1"/>
  <c r="C10" i="7" s="1"/>
  <c r="E54" i="8" l="1"/>
  <c r="D54" i="8"/>
  <c r="E75" i="3"/>
  <c r="G87" i="2"/>
  <c r="C54" i="8" l="1"/>
  <c r="C32" i="8"/>
  <c r="C56" i="8" s="1"/>
  <c r="D117" i="3"/>
  <c r="C117" i="3"/>
  <c r="C7" i="7" l="1"/>
  <c r="E2" i="18" l="1"/>
  <c r="E28" i="18" s="1"/>
  <c r="D2" i="18"/>
  <c r="D28" i="18" s="1"/>
  <c r="C2" i="18"/>
  <c r="C28" i="18" s="1"/>
  <c r="E2" i="17"/>
  <c r="E25" i="17" s="1"/>
  <c r="D2" i="17"/>
  <c r="D25" i="17" s="1"/>
  <c r="C2" i="17"/>
  <c r="C25" i="17" s="1"/>
  <c r="E2" i="16"/>
  <c r="D2" i="16"/>
  <c r="C2" i="16"/>
  <c r="E2" i="15"/>
  <c r="D2" i="15"/>
  <c r="C2" i="15"/>
  <c r="E2" i="12"/>
  <c r="D2" i="12"/>
  <c r="C2" i="12"/>
  <c r="E2" i="14"/>
  <c r="D2" i="14"/>
  <c r="C2" i="14"/>
  <c r="E2" i="11"/>
  <c r="E41" i="11" s="1"/>
  <c r="D2" i="11"/>
  <c r="D41" i="11" s="1"/>
  <c r="C2" i="11"/>
  <c r="C41" i="11" s="1"/>
  <c r="E2" i="10"/>
  <c r="D2" i="10"/>
  <c r="C2" i="10"/>
  <c r="E2" i="19"/>
  <c r="D2" i="19"/>
  <c r="C2" i="19"/>
  <c r="E2" i="9"/>
  <c r="D2" i="9"/>
  <c r="C2" i="9"/>
  <c r="E2" i="8"/>
  <c r="D2" i="8"/>
  <c r="C2" i="8"/>
  <c r="D2" i="7"/>
  <c r="D1" i="7"/>
  <c r="C2" i="7"/>
  <c r="C1" i="7"/>
  <c r="E2" i="6"/>
  <c r="E1" i="6"/>
  <c r="D2" i="6"/>
  <c r="D1" i="6"/>
  <c r="C2" i="6"/>
  <c r="C1" i="6"/>
  <c r="E2" i="5"/>
  <c r="E1" i="5"/>
  <c r="D2" i="5"/>
  <c r="D1" i="5"/>
  <c r="C1" i="5"/>
  <c r="E2" i="4"/>
  <c r="E1" i="4"/>
  <c r="D2" i="4"/>
  <c r="D1" i="4"/>
  <c r="C2" i="4"/>
  <c r="C1" i="4"/>
  <c r="E4" i="3"/>
  <c r="D4" i="3"/>
  <c r="C4" i="3"/>
  <c r="E3" i="3"/>
  <c r="C3" i="3"/>
  <c r="E9" i="18"/>
  <c r="E57" i="18" s="1"/>
  <c r="E1" i="18"/>
  <c r="E27" i="18" s="1"/>
  <c r="E23" i="17"/>
  <c r="E1" i="17"/>
  <c r="E24" i="17" s="1"/>
  <c r="E18" i="16"/>
  <c r="E14" i="16"/>
  <c r="E1" i="16"/>
  <c r="E36" i="15"/>
  <c r="E1" i="15"/>
  <c r="E1" i="12"/>
  <c r="E35" i="14"/>
  <c r="E39" i="15" s="1"/>
  <c r="E40" i="17" s="1"/>
  <c r="E1" i="14"/>
  <c r="E38" i="11"/>
  <c r="E58" i="11" s="1"/>
  <c r="E1" i="11"/>
  <c r="E40" i="11" s="1"/>
  <c r="E21" i="10"/>
  <c r="E17" i="10"/>
  <c r="E13" i="10"/>
  <c r="E1" i="10"/>
  <c r="E13" i="19"/>
  <c r="E17" i="19" s="1"/>
  <c r="E1" i="19"/>
  <c r="E47" i="9"/>
  <c r="E40" i="9"/>
  <c r="E21" i="9"/>
  <c r="E1" i="9"/>
  <c r="E47" i="8"/>
  <c r="E36" i="8"/>
  <c r="E56" i="8" s="1"/>
  <c r="E1" i="8"/>
  <c r="E7" i="7"/>
  <c r="E1" i="7"/>
  <c r="E19" i="6"/>
  <c r="E39" i="5"/>
  <c r="E27" i="5"/>
  <c r="E16" i="4"/>
  <c r="E12" i="4"/>
  <c r="E8" i="4"/>
  <c r="E132" i="3"/>
  <c r="E126" i="3"/>
  <c r="E117" i="3"/>
  <c r="E110" i="3"/>
  <c r="E89" i="3"/>
  <c r="E70" i="3"/>
  <c r="E66" i="3"/>
  <c r="E62" i="3"/>
  <c r="E57" i="3"/>
  <c r="E35" i="3"/>
  <c r="E31" i="3"/>
  <c r="E25" i="3"/>
  <c r="E12" i="3"/>
  <c r="D40" i="3" l="1"/>
  <c r="D76" i="3"/>
  <c r="D123" i="3"/>
  <c r="E40" i="3"/>
  <c r="E76" i="3"/>
  <c r="E123" i="3"/>
  <c r="C41" i="3"/>
  <c r="C77" i="3"/>
  <c r="C124" i="3"/>
  <c r="D41" i="3"/>
  <c r="D124" i="3"/>
  <c r="D77" i="3"/>
  <c r="C40" i="3"/>
  <c r="C76" i="3"/>
  <c r="C123" i="3"/>
  <c r="E41" i="3"/>
  <c r="E124" i="3"/>
  <c r="E77" i="3"/>
  <c r="C21" i="9"/>
  <c r="C59" i="9" s="1"/>
  <c r="E37" i="17"/>
  <c r="G13" i="2" l="1"/>
  <c r="G20" i="2"/>
  <c r="G25" i="2"/>
  <c r="G33" i="2"/>
  <c r="G57" i="2"/>
  <c r="G85" i="2"/>
  <c r="G92" i="2"/>
  <c r="G107" i="2"/>
  <c r="G111" i="2"/>
  <c r="G139" i="2"/>
  <c r="D27" i="5" l="1"/>
  <c r="D19" i="6"/>
  <c r="C23" i="17" l="1"/>
  <c r="D12" i="4"/>
  <c r="D37" i="17"/>
  <c r="C37" i="17" l="1"/>
  <c r="C13" i="19"/>
  <c r="D36" i="15"/>
  <c r="C36" i="15"/>
  <c r="D89" i="3"/>
  <c r="C89" i="3"/>
  <c r="C17" i="19" l="1"/>
  <c r="C35" i="14"/>
  <c r="C39" i="15" s="1"/>
  <c r="C21" i="10"/>
  <c r="C31" i="3"/>
  <c r="D31" i="3"/>
  <c r="D9" i="18"/>
  <c r="D23" i="17"/>
  <c r="D18" i="16"/>
  <c r="D14" i="16"/>
  <c r="D20" i="16" s="1"/>
  <c r="D35" i="14"/>
  <c r="D39" i="15" s="1"/>
  <c r="D38" i="11"/>
  <c r="D58" i="11" s="1"/>
  <c r="D21" i="10"/>
  <c r="D17" i="10"/>
  <c r="D13" i="10"/>
  <c r="D24" i="10" s="1"/>
  <c r="D13" i="19"/>
  <c r="D17" i="19" s="1"/>
  <c r="D47" i="9"/>
  <c r="D40" i="9"/>
  <c r="D21" i="9"/>
  <c r="D59" i="9" s="1"/>
  <c r="D47" i="8"/>
  <c r="D36" i="8"/>
  <c r="D56" i="8" s="1"/>
  <c r="D7" i="7"/>
  <c r="D39" i="5"/>
  <c r="D16" i="4"/>
  <c r="D8" i="4"/>
  <c r="C12" i="3"/>
  <c r="D12" i="3"/>
  <c r="C18" i="16"/>
  <c r="C14" i="16"/>
  <c r="C20" i="16" s="1"/>
  <c r="C17" i="10"/>
  <c r="C13" i="10"/>
  <c r="C24" i="10" s="1"/>
  <c r="C16" i="4"/>
  <c r="C12" i="4"/>
  <c r="C8" i="4"/>
  <c r="D126" i="3"/>
  <c r="C126" i="3"/>
  <c r="D132" i="3"/>
  <c r="C132" i="3"/>
  <c r="D110" i="3"/>
  <c r="D134" i="3" s="1"/>
  <c r="D136" i="3" s="1"/>
  <c r="C110" i="3"/>
  <c r="D75" i="3"/>
  <c r="C75" i="3"/>
  <c r="D70" i="3"/>
  <c r="C70" i="3"/>
  <c r="D66" i="3"/>
  <c r="C66" i="3"/>
  <c r="D62" i="3"/>
  <c r="C62" i="3"/>
  <c r="D25" i="3"/>
  <c r="C25" i="3"/>
  <c r="C37" i="3" s="1"/>
  <c r="D35" i="3"/>
  <c r="C35" i="3"/>
  <c r="D40" i="17" l="1"/>
  <c r="C40" i="17"/>
  <c r="D57" i="18"/>
  <c r="C39" i="5"/>
  <c r="C1" i="18" l="1"/>
  <c r="C27" i="18" s="1"/>
  <c r="C1" i="17"/>
  <c r="C24" i="17" s="1"/>
  <c r="C1" i="16"/>
  <c r="C1" i="15"/>
  <c r="C1" i="14"/>
  <c r="C1" i="12"/>
  <c r="C1" i="11"/>
  <c r="C40" i="11" s="1"/>
  <c r="C1" i="10"/>
  <c r="C1" i="19"/>
  <c r="C1" i="9"/>
  <c r="C1" i="8"/>
  <c r="G170" i="2" l="1"/>
  <c r="E31" i="2" s="1"/>
  <c r="G146" i="2"/>
  <c r="E11" i="2" s="1"/>
  <c r="G163" i="2"/>
  <c r="G165" i="2"/>
  <c r="G158" i="2"/>
  <c r="G159" i="2"/>
  <c r="D1" i="11"/>
  <c r="D40" i="11" s="1"/>
  <c r="D1" i="18"/>
  <c r="D27" i="18" s="1"/>
  <c r="D1" i="10"/>
  <c r="D1" i="19"/>
  <c r="D1" i="16"/>
  <c r="D1" i="17"/>
  <c r="D24" i="17" s="1"/>
  <c r="D1" i="14"/>
  <c r="D1" i="15"/>
  <c r="D1" i="12"/>
  <c r="D1" i="9"/>
  <c r="D1" i="8"/>
  <c r="G145" i="2" l="1"/>
  <c r="G160" i="2"/>
  <c r="E36" i="2" s="1"/>
  <c r="E38" i="2" s="1"/>
  <c r="G166" i="2"/>
  <c r="E30" i="2" s="1"/>
  <c r="E33" i="2" s="1"/>
  <c r="G147" i="2" l="1"/>
  <c r="E9" i="2"/>
  <c r="E13" i="2" s="1"/>
  <c r="E141" i="2" s="1"/>
  <c r="C57" i="3"/>
  <c r="C134" i="3" s="1"/>
  <c r="C136" i="3" s="1"/>
  <c r="C9" i="18" l="1"/>
  <c r="C57" i="18" s="1"/>
  <c r="C58" i="18" l="1"/>
  <c r="G141" i="2"/>
  <c r="E58" i="18" s="1"/>
  <c r="D58" i="1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Lockeport</author>
  </authors>
  <commentList>
    <comment ref="E23" authorId="0" shapeId="0" xr:uid="{B972A09F-6324-47E2-B6AA-E7A073A3EAD0}">
      <text>
        <r>
          <rPr>
            <sz val="9"/>
            <color indexed="81"/>
            <rFont val="Tahoma"/>
            <family val="2"/>
          </rPr>
          <t xml:space="preserve">2023/2024
</t>
        </r>
      </text>
    </comment>
    <comment ref="E43" authorId="0" shapeId="0" xr:uid="{BE88EC56-018A-4F8D-A2C5-46A80122729A}">
      <text>
        <r>
          <rPr>
            <b/>
            <sz val="9"/>
            <color indexed="81"/>
            <rFont val="Tahoma"/>
            <family val="2"/>
          </rPr>
          <t>Lockeport:</t>
        </r>
        <r>
          <rPr>
            <sz val="9"/>
            <color indexed="81"/>
            <rFont val="Tahoma"/>
            <family val="2"/>
          </rPr>
          <t xml:space="preserve">
2023/2024
year  2 for Fire Truck Debenture.
45% is MDS portion
Principal $15,879
Interest $5,103
Total $20,982
</t>
        </r>
      </text>
    </comment>
    <comment ref="E44" authorId="0" shapeId="0" xr:uid="{3DCAE348-7832-423D-90AF-B9E173DD5266}">
      <text>
        <r>
          <rPr>
            <b/>
            <sz val="9"/>
            <color indexed="81"/>
            <rFont val="Tahoma"/>
            <family val="2"/>
          </rPr>
          <t>Lockeport:</t>
        </r>
        <r>
          <rPr>
            <sz val="9"/>
            <color indexed="81"/>
            <rFont val="Tahoma"/>
            <family val="2"/>
          </rPr>
          <t xml:space="preserve">
</t>
        </r>
      </text>
    </comment>
    <comment ref="C45" authorId="0" shapeId="0" xr:uid="{95797BF0-FA2E-4558-8290-3D91BFC4E3E6}">
      <text>
        <r>
          <rPr>
            <b/>
            <sz val="9"/>
            <color indexed="81"/>
            <rFont val="Tahoma"/>
            <family val="2"/>
          </rPr>
          <t>Lockeport:</t>
        </r>
        <r>
          <rPr>
            <sz val="9"/>
            <color indexed="81"/>
            <rFont val="Tahoma"/>
            <family val="2"/>
          </rPr>
          <t xml:space="preserve">
</t>
        </r>
      </text>
    </comment>
    <comment ref="E50" authorId="0" shapeId="0" xr:uid="{9B54E9F6-F0AB-4489-9564-586FB8070269}">
      <text>
        <r>
          <rPr>
            <b/>
            <sz val="9"/>
            <color indexed="81"/>
            <rFont val="Tahoma"/>
            <family val="2"/>
          </rPr>
          <t>Lockeport:</t>
        </r>
        <r>
          <rPr>
            <sz val="9"/>
            <color indexed="81"/>
            <rFont val="Tahoma"/>
            <family val="2"/>
          </rPr>
          <t xml:space="preserve">
this amount was based on the amended By-Law.</t>
        </r>
      </text>
    </comment>
    <comment ref="E68" authorId="0" shapeId="0" xr:uid="{2843E878-1BA2-4090-9451-FAC00A5B30BF}">
      <text>
        <r>
          <rPr>
            <b/>
            <sz val="9"/>
            <color indexed="81"/>
            <rFont val="Tahoma"/>
            <family val="2"/>
          </rPr>
          <t>Lockeport:</t>
        </r>
        <r>
          <rPr>
            <sz val="9"/>
            <color indexed="81"/>
            <rFont val="Tahoma"/>
            <family val="2"/>
          </rPr>
          <t xml:space="preserve">
Pre-School 2400
</t>
        </r>
      </text>
    </comment>
    <comment ref="G70" authorId="0" shapeId="0" xr:uid="{4F1BDC4A-15C7-46D0-BEB1-2DDED33BC43B}">
      <text>
        <r>
          <rPr>
            <b/>
            <sz val="9"/>
            <color indexed="81"/>
            <rFont val="Tahoma"/>
            <family val="2"/>
          </rPr>
          <t>Lockeport:</t>
        </r>
        <r>
          <rPr>
            <sz val="9"/>
            <color indexed="81"/>
            <rFont val="Tahoma"/>
            <family val="2"/>
          </rPr>
          <t xml:space="preserve">
$5,000 donation from Clearwater towards new fire truck
</t>
        </r>
      </text>
    </comment>
    <comment ref="E73" authorId="0" shapeId="0" xr:uid="{CC0A79F5-4EF2-4BC0-A426-5E1858BA1D13}">
      <text>
        <r>
          <rPr>
            <b/>
            <sz val="9"/>
            <color indexed="81"/>
            <rFont val="Tahoma"/>
            <family val="2"/>
          </rPr>
          <t>Lockeport:</t>
        </r>
        <r>
          <rPr>
            <sz val="9"/>
            <color indexed="81"/>
            <rFont val="Tahoma"/>
            <family val="2"/>
          </rPr>
          <t xml:space="preserve">
RIHS prepaid 434.78</t>
        </r>
      </text>
    </comment>
    <comment ref="G80" authorId="0" shapeId="0" xr:uid="{7E15C9BD-64E5-471D-AB85-5369BAC1D23B}">
      <text>
        <r>
          <rPr>
            <b/>
            <sz val="9"/>
            <color indexed="81"/>
            <rFont val="Tahoma"/>
            <family val="2"/>
          </rPr>
          <t>Lockeport:</t>
        </r>
        <r>
          <rPr>
            <sz val="9"/>
            <color indexed="81"/>
            <rFont val="Tahoma"/>
            <family val="2"/>
          </rPr>
          <t xml:space="preserve">
Transfer donations to reserves
</t>
        </r>
      </text>
    </comment>
    <comment ref="G82" authorId="0" shapeId="0" xr:uid="{7A53E5F6-322A-4461-9AA4-588D4197E261}">
      <text>
        <r>
          <rPr>
            <b/>
            <sz val="9"/>
            <color indexed="81"/>
            <rFont val="Tahoma"/>
            <family val="2"/>
          </rPr>
          <t>Lockeport:</t>
        </r>
        <r>
          <rPr>
            <sz val="9"/>
            <color indexed="81"/>
            <rFont val="Tahoma"/>
            <family val="2"/>
          </rPr>
          <t xml:space="preserve">
Transfer donations to reserves
</t>
        </r>
      </text>
    </comment>
    <comment ref="E90" authorId="0" shapeId="0" xr:uid="{778273BA-212A-4A2A-948D-F83D1F10283C}">
      <text>
        <r>
          <rPr>
            <b/>
            <sz val="9"/>
            <color indexed="81"/>
            <rFont val="Tahoma"/>
            <family val="2"/>
          </rPr>
          <t>Lockeport:</t>
        </r>
        <r>
          <rPr>
            <sz val="9"/>
            <color indexed="81"/>
            <rFont val="Tahoma"/>
            <family val="2"/>
          </rPr>
          <t xml:space="preserve">
</t>
        </r>
      </text>
    </comment>
    <comment ref="E98" authorId="0" shapeId="0" xr:uid="{D14259F9-E44A-48D3-9EBA-52EF81639079}">
      <text>
        <r>
          <rPr>
            <b/>
            <sz val="9"/>
            <color indexed="81"/>
            <rFont val="Tahoma"/>
            <family val="2"/>
          </rPr>
          <t>Lockeport:</t>
        </r>
        <r>
          <rPr>
            <sz val="9"/>
            <color indexed="81"/>
            <rFont val="Tahoma"/>
            <family val="2"/>
          </rPr>
          <t xml:space="preserve">
</t>
        </r>
      </text>
    </comment>
    <comment ref="E99" authorId="0" shapeId="0" xr:uid="{5416978F-DA33-4615-B59C-816922967C66}">
      <text>
        <r>
          <rPr>
            <b/>
            <sz val="9"/>
            <color indexed="81"/>
            <rFont val="Tahoma"/>
            <family val="2"/>
          </rPr>
          <t>Lockeport:</t>
        </r>
        <r>
          <rPr>
            <sz val="9"/>
            <color indexed="81"/>
            <rFont val="Tahoma"/>
            <family val="2"/>
          </rPr>
          <t xml:space="preserve">
Possible expense 7862 + MERC (11%) = 8727.00
CSJ contribution 3741.00</t>
        </r>
      </text>
    </comment>
    <comment ref="E100" authorId="0" shapeId="0" xr:uid="{E5540E92-F8DF-4D7C-B8DA-64A0820BC5EB}">
      <text>
        <r>
          <rPr>
            <b/>
            <sz val="9"/>
            <color indexed="81"/>
            <rFont val="Tahoma"/>
            <family val="2"/>
          </rPr>
          <t>Lockeport:</t>
        </r>
        <r>
          <rPr>
            <sz val="9"/>
            <color indexed="81"/>
            <rFont val="Tahoma"/>
            <family val="2"/>
          </rPr>
          <t xml:space="preserve">
Possible expenses 8392.00
CSJ contribution 3741.00</t>
        </r>
      </text>
    </comment>
    <comment ref="E116" authorId="0" shapeId="0" xr:uid="{156F9C3C-1151-47E9-AEDD-49639194D6E2}">
      <text>
        <r>
          <rPr>
            <b/>
            <sz val="9"/>
            <color indexed="81"/>
            <rFont val="Tahoma"/>
            <family val="2"/>
          </rPr>
          <t>Lockeport:</t>
        </r>
        <r>
          <rPr>
            <sz val="9"/>
            <color indexed="81"/>
            <rFont val="Tahoma"/>
            <family val="2"/>
          </rPr>
          <t xml:space="preserve">
Annually we receive this amount but is forwarded to MDS towards EMO costs.</t>
        </r>
      </text>
    </comment>
    <comment ref="F136" authorId="0" shapeId="0" xr:uid="{F9A521B9-391A-410C-8CF9-FF36681E9C30}">
      <text>
        <r>
          <rPr>
            <b/>
            <sz val="9"/>
            <color indexed="81"/>
            <rFont val="Tahoma"/>
            <family val="2"/>
          </rPr>
          <t>Lockeport:</t>
        </r>
        <r>
          <rPr>
            <sz val="9"/>
            <color indexed="81"/>
            <rFont val="Tahoma"/>
            <family val="2"/>
          </rPr>
          <t xml:space="preserve">
70,000 - Paving
10,285.31 Active Communities
49,090 - AT Lane
Total 129,375</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Lockeport</author>
  </authors>
  <commentList>
    <comment ref="C9" authorId="0" shapeId="0" xr:uid="{80780FBB-CEFC-477F-86CC-6662CAB88924}">
      <text>
        <r>
          <rPr>
            <b/>
            <sz val="9"/>
            <color indexed="81"/>
            <rFont val="Tahoma"/>
            <family val="2"/>
          </rPr>
          <t>Lockeport:
21200-0-6-03</t>
        </r>
        <r>
          <rPr>
            <sz val="9"/>
            <color indexed="81"/>
            <rFont val="Tahoma"/>
            <family val="2"/>
          </rPr>
          <t xml:space="preserve">
2023 CSJ - 2 students = 4550
</t>
        </r>
      </text>
    </comment>
    <comment ref="D9" authorId="0" shapeId="0" xr:uid="{04A1A803-5EDB-40F2-AB34-E7442C3F77BE}">
      <text>
        <r>
          <rPr>
            <b/>
            <sz val="9"/>
            <color indexed="81"/>
            <rFont val="Tahoma"/>
            <family val="2"/>
          </rPr>
          <t>Lockeport:</t>
        </r>
        <r>
          <rPr>
            <sz val="9"/>
            <color indexed="81"/>
            <rFont val="Tahoma"/>
            <family val="2"/>
          </rPr>
          <t xml:space="preserve">
No detaiils provided by Fran
Clean NS is budgeted under Parks &amp; Playgrounds $4650</t>
        </r>
      </text>
    </comment>
    <comment ref="E9" authorId="0" shapeId="0" xr:uid="{A9304F62-8E45-4B27-BB8C-001DBF60097D}">
      <text>
        <r>
          <rPr>
            <b/>
            <sz val="9"/>
            <color indexed="81"/>
            <rFont val="Tahoma"/>
            <family val="2"/>
          </rPr>
          <t>Lockeport:</t>
        </r>
        <r>
          <rPr>
            <sz val="9"/>
            <color indexed="81"/>
            <rFont val="Tahoma"/>
            <family val="2"/>
          </rPr>
          <t xml:space="preserve">
No detaiils provided by Fran
Clean NS is budgeted under Parks &amp; Playgrounds $4650</t>
        </r>
      </text>
    </comment>
    <comment ref="C31" authorId="0" shapeId="0" xr:uid="{EE2ECAF9-A6A7-4F7A-869E-7A6479CD24F9}">
      <text>
        <r>
          <rPr>
            <b/>
            <sz val="9"/>
            <color indexed="81"/>
            <rFont val="Tahoma"/>
            <family val="2"/>
          </rPr>
          <t>Lockeport:</t>
        </r>
        <r>
          <rPr>
            <sz val="9"/>
            <color indexed="81"/>
            <rFont val="Tahoma"/>
            <family val="2"/>
          </rPr>
          <t xml:space="preserve">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Lockeport</author>
    <author>853117</author>
  </authors>
  <commentList>
    <comment ref="C13" authorId="0" shapeId="0" xr:uid="{E27C037E-0E1B-4C5F-AED4-89C2CB11D850}">
      <text>
        <r>
          <rPr>
            <b/>
            <sz val="9"/>
            <color indexed="81"/>
            <rFont val="Tahoma"/>
            <family val="2"/>
          </rPr>
          <t>Lockeport: 21212-1-6-03
2022/23</t>
        </r>
        <r>
          <rPr>
            <sz val="9"/>
            <color indexed="81"/>
            <rFont val="Tahoma"/>
            <family val="2"/>
          </rPr>
          <t xml:space="preserve">
Replace shingles
</t>
        </r>
      </text>
    </comment>
    <comment ref="C14" authorId="1" shapeId="0" xr:uid="{00000000-0006-0000-0C00-000001000000}">
      <text>
        <r>
          <rPr>
            <b/>
            <sz val="12"/>
            <color indexed="81"/>
            <rFont val="Tahoma"/>
            <family val="2"/>
          </rPr>
          <t>853117:</t>
        </r>
        <r>
          <rPr>
            <sz val="12"/>
            <color indexed="81"/>
            <rFont val="Tahoma"/>
            <family val="2"/>
          </rPr>
          <t xml:space="preserve">
2022/2023
21212-1-6-07
Paint around door (exterior)
Heat pump repairs 1050
</t>
        </r>
      </text>
    </comment>
    <comment ref="C15" authorId="0" shapeId="0" xr:uid="{D3904D80-AD3B-4D1E-BC72-111D6F4988AA}">
      <text>
        <r>
          <rPr>
            <b/>
            <sz val="9"/>
            <color indexed="81"/>
            <rFont val="Tahoma"/>
            <family val="2"/>
          </rPr>
          <t>Lockeport:</t>
        </r>
        <r>
          <rPr>
            <sz val="9"/>
            <color indexed="81"/>
            <rFont val="Tahoma"/>
            <family val="2"/>
          </rPr>
          <t xml:space="preserve">
sill/wall to make into stage
</t>
        </r>
      </text>
    </comment>
    <comment ref="C22" authorId="0" shapeId="0" xr:uid="{60AAB617-37DE-414B-B575-ED8766552B34}">
      <text>
        <r>
          <rPr>
            <b/>
            <sz val="9"/>
            <color indexed="81"/>
            <rFont val="Tahoma"/>
            <family val="2"/>
          </rPr>
          <t>Lockeport:</t>
        </r>
        <r>
          <rPr>
            <sz val="9"/>
            <color indexed="81"/>
            <rFont val="Tahoma"/>
            <family val="2"/>
          </rPr>
          <t xml:space="preserve">
Mayor's request for lighting $2000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Lockeport</author>
  </authors>
  <commentList>
    <comment ref="C14" authorId="0" shapeId="0" xr:uid="{10899F93-B9E1-4DA3-9387-AC9AF81D4730}">
      <text>
        <r>
          <rPr>
            <b/>
            <sz val="9"/>
            <color indexed="81"/>
            <rFont val="Tahoma"/>
            <family val="2"/>
          </rPr>
          <t>Lockeport:</t>
        </r>
        <r>
          <rPr>
            <sz val="9"/>
            <color indexed="81"/>
            <rFont val="Tahoma"/>
            <family val="2"/>
          </rPr>
          <t xml:space="preserve">
</t>
        </r>
      </text>
    </comment>
    <comment ref="C25" authorId="0" shapeId="0" xr:uid="{3B6F5738-007C-4850-AEDF-7D4796EF9DFE}">
      <text>
        <r>
          <rPr>
            <b/>
            <sz val="9"/>
            <color indexed="81"/>
            <rFont val="Tahoma"/>
            <family val="2"/>
          </rPr>
          <t>Lockeport: 21221-1-6-08
2022/23</t>
        </r>
        <r>
          <rPr>
            <sz val="9"/>
            <color indexed="81"/>
            <rFont val="Tahoma"/>
            <family val="2"/>
          </rPr>
          <t xml:space="preserve">
Based on invoice for April.
Toilet in for 7 mths. April to Oct.
</t>
        </r>
      </text>
    </comment>
    <comment ref="D25" authorId="0" shapeId="0" xr:uid="{4F1DBFA8-1337-4290-84D6-9D709C931F08}">
      <text>
        <r>
          <rPr>
            <b/>
            <sz val="9"/>
            <color indexed="81"/>
            <rFont val="Tahoma"/>
            <family val="2"/>
          </rPr>
          <t>Lockeport:
2021/2022
Usual playground porta potty plus 1800 for additional months for public use.</t>
        </r>
        <r>
          <rPr>
            <sz val="9"/>
            <color indexed="81"/>
            <rFont val="Tahoma"/>
            <family val="2"/>
          </rPr>
          <t xml:space="preserve">
</t>
        </r>
      </text>
    </comment>
    <comment ref="E25" authorId="0" shapeId="0" xr:uid="{46A1FD6D-663B-4DE4-B34C-B85B605AC70E}">
      <text>
        <r>
          <rPr>
            <b/>
            <sz val="9"/>
            <color indexed="81"/>
            <rFont val="Tahoma"/>
            <family val="2"/>
          </rPr>
          <t>Lockeport:
2021/2022
Usual playground porta potty plus 1800 for additional months for public use.</t>
        </r>
        <r>
          <rPr>
            <sz val="9"/>
            <color indexed="81"/>
            <rFont val="Tahoma"/>
            <family val="2"/>
          </rPr>
          <t xml:space="preserve">
</t>
        </r>
      </text>
    </comment>
    <comment ref="C26" authorId="0" shapeId="0" xr:uid="{26CFB639-FDA7-45D8-ACB4-72C09360B799}">
      <text>
        <r>
          <rPr>
            <b/>
            <sz val="9"/>
            <color indexed="81"/>
            <rFont val="Tahoma"/>
            <family val="2"/>
          </rPr>
          <t>Lockeport:21221-1-6-15
2022/23</t>
        </r>
        <r>
          <rPr>
            <sz val="9"/>
            <color indexed="81"/>
            <rFont val="Tahoma"/>
            <family val="2"/>
          </rPr>
          <t xml:space="preserve">
Based on 4 months
</t>
        </r>
      </text>
    </comment>
    <comment ref="C27" authorId="0" shapeId="0" xr:uid="{A4AD9755-C971-4843-840B-C03B2D48E42D}">
      <text>
        <r>
          <rPr>
            <b/>
            <sz val="9"/>
            <color indexed="81"/>
            <rFont val="Tahoma"/>
            <family val="2"/>
          </rPr>
          <t>Lockeport:</t>
        </r>
        <r>
          <rPr>
            <sz val="9"/>
            <color indexed="81"/>
            <rFont val="Tahoma"/>
            <family val="2"/>
          </rPr>
          <t xml:space="preserve">
Based on 6 mths.
</t>
        </r>
      </text>
    </comment>
    <comment ref="C28" authorId="0" shapeId="0" xr:uid="{6B1E5AE9-877D-41B5-B519-0BBE4ECCA0BF}">
      <text>
        <r>
          <rPr>
            <b/>
            <sz val="9"/>
            <color indexed="81"/>
            <rFont val="Tahoma"/>
            <family val="2"/>
          </rPr>
          <t>Lockeport:</t>
        </r>
        <r>
          <rPr>
            <sz val="9"/>
            <color indexed="81"/>
            <rFont val="Tahoma"/>
            <family val="2"/>
          </rPr>
          <t xml:space="preserve">
Pea Stone
</t>
        </r>
      </text>
    </comment>
    <comment ref="C29" authorId="0" shapeId="0" xr:uid="{57B8931B-771E-4BB0-8E9D-EEE5F0BD2A07}">
      <text>
        <r>
          <rPr>
            <b/>
            <sz val="9"/>
            <color indexed="81"/>
            <rFont val="Tahoma"/>
            <family val="2"/>
          </rPr>
          <t>Lockeport:</t>
        </r>
        <r>
          <rPr>
            <sz val="9"/>
            <color indexed="81"/>
            <rFont val="Tahoma"/>
            <family val="2"/>
          </rPr>
          <t xml:space="preserve">
2022 Based on contract.  See attached note from Fran</t>
        </r>
      </text>
    </comment>
    <comment ref="C31" authorId="0" shapeId="0" xr:uid="{8A5EF209-3E8E-42E4-B585-EC28B0E1BA84}">
      <text>
        <r>
          <rPr>
            <b/>
            <sz val="9"/>
            <color indexed="81"/>
            <rFont val="Tahoma"/>
            <family val="2"/>
          </rPr>
          <t>Lockeport:</t>
        </r>
        <r>
          <rPr>
            <sz val="9"/>
            <color indexed="81"/>
            <rFont val="Tahoma"/>
            <family val="2"/>
          </rPr>
          <t xml:space="preserve">
Possible replacement of baby barn in ballfield
3900.00</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853117</author>
  </authors>
  <commentList>
    <comment ref="C10" authorId="0" shapeId="0" xr:uid="{00000000-0006-0000-0E00-000001000000}">
      <text>
        <r>
          <rPr>
            <b/>
            <sz val="12"/>
            <color indexed="81"/>
            <rFont val="Tahoma"/>
            <family val="2"/>
          </rPr>
          <t>853117:</t>
        </r>
        <r>
          <rPr>
            <sz val="12"/>
            <color indexed="81"/>
            <rFont val="Tahoma"/>
            <family val="2"/>
          </rPr>
          <t xml:space="preserve">
2022/2023
21212-1-6-10
Lighting replacements
$1,000
</t>
        </r>
      </text>
    </comment>
    <comment ref="D10" authorId="0" shapeId="0" xr:uid="{1328C89F-8D16-4FE6-A480-80D770BC9CB4}">
      <text>
        <r>
          <rPr>
            <b/>
            <sz val="12"/>
            <color indexed="81"/>
            <rFont val="Tahoma"/>
            <family val="2"/>
          </rPr>
          <t>853117:</t>
        </r>
        <r>
          <rPr>
            <sz val="12"/>
            <color indexed="81"/>
            <rFont val="Tahoma"/>
            <family val="2"/>
          </rPr>
          <t xml:space="preserve">
Cleaning floor $400
Misc. 200
</t>
        </r>
      </text>
    </comment>
    <comment ref="E10" authorId="0" shapeId="0" xr:uid="{41A38E1D-448E-44E6-AF26-E2776A1530E1}">
      <text>
        <r>
          <rPr>
            <b/>
            <sz val="12"/>
            <color indexed="81"/>
            <rFont val="Tahoma"/>
            <family val="2"/>
          </rPr>
          <t>853117:</t>
        </r>
        <r>
          <rPr>
            <sz val="12"/>
            <color indexed="81"/>
            <rFont val="Tahoma"/>
            <family val="2"/>
          </rPr>
          <t xml:space="preserve">
Cleaning floor $400
Misc. 200
</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Lockeport</author>
    <author>853117</author>
  </authors>
  <commentList>
    <comment ref="C9" authorId="0" shapeId="0" xr:uid="{F9D43A0C-107B-4484-B9D5-95D4EB544F1E}">
      <text>
        <r>
          <rPr>
            <b/>
            <sz val="9"/>
            <color indexed="81"/>
            <rFont val="Tahoma"/>
            <family val="2"/>
          </rPr>
          <t>Lockeport: 
2022/23</t>
        </r>
        <r>
          <rPr>
            <sz val="9"/>
            <color indexed="81"/>
            <rFont val="Tahoma"/>
            <family val="2"/>
          </rPr>
          <t xml:space="preserve">
Council made the decision to NOT open the Museum with staff.  Cory said maybe volunteers
</t>
        </r>
      </text>
    </comment>
    <comment ref="C16" authorId="0" shapeId="0" xr:uid="{ECE0A7BA-6167-4FBC-9433-BF58CB65C6A8}">
      <text>
        <r>
          <rPr>
            <b/>
            <sz val="9"/>
            <color indexed="81"/>
            <rFont val="Tahoma"/>
            <family val="2"/>
          </rPr>
          <t>Lockeport:</t>
        </r>
        <r>
          <rPr>
            <sz val="9"/>
            <color indexed="81"/>
            <rFont val="Tahoma"/>
            <family val="2"/>
          </rPr>
          <t xml:space="preserve">
Mayor's request $2000
</t>
        </r>
      </text>
    </comment>
    <comment ref="D21" authorId="1" shapeId="0" xr:uid="{ABA62DA0-4E73-498D-A25E-6D9036AF08B4}">
      <text>
        <r>
          <rPr>
            <b/>
            <sz val="12"/>
            <color indexed="81"/>
            <rFont val="Tahoma"/>
            <family val="2"/>
          </rPr>
          <t>853117:</t>
        </r>
        <r>
          <rPr>
            <sz val="12"/>
            <color indexed="81"/>
            <rFont val="Tahoma"/>
            <family val="2"/>
          </rPr>
          <t xml:space="preserve">
Flags NS/?/TOL $200
</t>
        </r>
      </text>
    </comment>
    <comment ref="E21" authorId="1" shapeId="0" xr:uid="{50EDA905-36D9-48C9-A908-33345421939F}">
      <text>
        <r>
          <rPr>
            <b/>
            <sz val="12"/>
            <color indexed="81"/>
            <rFont val="Tahoma"/>
            <family val="2"/>
          </rPr>
          <t>853117:</t>
        </r>
        <r>
          <rPr>
            <sz val="12"/>
            <color indexed="81"/>
            <rFont val="Tahoma"/>
            <family val="2"/>
          </rPr>
          <t xml:space="preserve">
Flags NS/?/TOL $200
</t>
        </r>
      </text>
    </comment>
    <comment ref="C27" authorId="0" shapeId="0" xr:uid="{1DFD7760-ED28-411F-A498-AC57180A9BA5}">
      <text>
        <r>
          <rPr>
            <b/>
            <sz val="9"/>
            <color indexed="81"/>
            <rFont val="Tahoma"/>
            <family val="2"/>
          </rPr>
          <t>Lockeport:</t>
        </r>
        <r>
          <rPr>
            <sz val="9"/>
            <color indexed="81"/>
            <rFont val="Tahoma"/>
            <family val="2"/>
          </rPr>
          <t xml:space="preserve">
Debenture to be paid off in November 2033
</t>
        </r>
      </text>
    </comment>
    <comment ref="C28" authorId="0" shapeId="0" xr:uid="{3FE46F8B-331E-47EA-AACA-FBC44050FFEA}">
      <text>
        <r>
          <rPr>
            <b/>
            <sz val="9"/>
            <color indexed="81"/>
            <rFont val="Tahoma"/>
            <family val="2"/>
          </rPr>
          <t>Lockeport:</t>
        </r>
        <r>
          <rPr>
            <sz val="9"/>
            <color indexed="81"/>
            <rFont val="Tahoma"/>
            <family val="2"/>
          </rPr>
          <t xml:space="preserve">
Debenture to be paid off in Nov. 2033
</t>
        </r>
      </text>
    </comment>
    <comment ref="C29" authorId="0" shapeId="0" xr:uid="{5831C364-FBE0-4999-9370-BF5A02755321}">
      <text>
        <r>
          <rPr>
            <b/>
            <sz val="9"/>
            <color indexed="81"/>
            <rFont val="Tahoma"/>
            <family val="2"/>
          </rPr>
          <t>Lockeport:</t>
        </r>
        <r>
          <rPr>
            <sz val="9"/>
            <color indexed="81"/>
            <rFont val="Tahoma"/>
            <family val="2"/>
          </rPr>
          <t xml:space="preserve">
Debenture to be paid off in Nov. 2022
</t>
        </r>
      </text>
    </comment>
    <comment ref="C30" authorId="0" shapeId="0" xr:uid="{8B7B26E2-32F8-4786-8F13-17F72F5A972A}">
      <text>
        <r>
          <rPr>
            <b/>
            <sz val="9"/>
            <color indexed="81"/>
            <rFont val="Tahoma"/>
            <family val="2"/>
          </rPr>
          <t>Lockeport:</t>
        </r>
        <r>
          <rPr>
            <sz val="9"/>
            <color indexed="81"/>
            <rFont val="Tahoma"/>
            <family val="2"/>
          </rPr>
          <t xml:space="preserve">
Debenture to be paid off in Nov. 2022
</t>
        </r>
      </text>
    </comment>
    <comment ref="C31" authorId="0" shapeId="0" xr:uid="{E0F12C76-5159-4B75-A6EE-AC6647AC7BA8}">
      <text>
        <r>
          <rPr>
            <b/>
            <sz val="9"/>
            <color indexed="81"/>
            <rFont val="Tahoma"/>
            <family val="2"/>
          </rPr>
          <t>Lockeport:</t>
        </r>
        <r>
          <rPr>
            <sz val="9"/>
            <color indexed="81"/>
            <rFont val="Tahoma"/>
            <family val="2"/>
          </rPr>
          <t xml:space="preserve">
Debenture to be paid off in Nov. 2022
</t>
        </r>
      </text>
    </comment>
    <comment ref="C32" authorId="0" shapeId="0" xr:uid="{1DDE3890-290E-4A27-B5FB-A48D076E5214}">
      <text>
        <r>
          <rPr>
            <b/>
            <sz val="9"/>
            <color indexed="81"/>
            <rFont val="Tahoma"/>
            <family val="2"/>
          </rPr>
          <t>Lockeport:</t>
        </r>
        <r>
          <rPr>
            <sz val="9"/>
            <color indexed="81"/>
            <rFont val="Tahoma"/>
            <family val="2"/>
          </rPr>
          <t xml:space="preserve">
Debenture to be paid off in Nov. 2022
</t>
        </r>
      </text>
    </comment>
    <comment ref="C33" authorId="0" shapeId="0" xr:uid="{EB600978-3652-463E-BC15-9BEEA20BF318}">
      <text>
        <r>
          <rPr>
            <b/>
            <sz val="9"/>
            <color indexed="81"/>
            <rFont val="Tahoma"/>
            <family val="2"/>
          </rPr>
          <t>Lockeport:</t>
        </r>
        <r>
          <rPr>
            <sz val="9"/>
            <color indexed="81"/>
            <rFont val="Tahoma"/>
            <family val="2"/>
          </rPr>
          <t xml:space="preserve">
Debenture to be paid off in June 2029</t>
        </r>
      </text>
    </comment>
    <comment ref="C34" authorId="0" shapeId="0" xr:uid="{6F11AB5E-78ED-418B-A6BB-AFB19DD3EC69}">
      <text>
        <r>
          <rPr>
            <b/>
            <sz val="9"/>
            <color indexed="81"/>
            <rFont val="Tahoma"/>
            <family val="2"/>
          </rPr>
          <t>Lockeport:</t>
        </r>
        <r>
          <rPr>
            <sz val="9"/>
            <color indexed="81"/>
            <rFont val="Tahoma"/>
            <family val="2"/>
          </rPr>
          <t xml:space="preserve">
Debenture to be paid off in Nov. 2025
</t>
        </r>
      </text>
    </comment>
    <comment ref="C35" authorId="0" shapeId="0" xr:uid="{B04F669D-9570-40F8-8FDF-ED64554CBCD1}">
      <text>
        <r>
          <rPr>
            <b/>
            <sz val="9"/>
            <color indexed="81"/>
            <rFont val="Tahoma"/>
            <family val="2"/>
          </rPr>
          <t>Lockeport:</t>
        </r>
        <r>
          <rPr>
            <sz val="9"/>
            <color indexed="81"/>
            <rFont val="Tahoma"/>
            <family val="2"/>
          </rPr>
          <t xml:space="preserve">
2021/2022
Although we have not yet received the debenture funds for 2020, we anticipate it will be paid off in November 2030
(10 year debenture)</t>
        </r>
      </text>
    </comment>
    <comment ref="C36" authorId="0" shapeId="0" xr:uid="{23FE2D0B-10C2-4908-BF02-DCA15ACDF261}">
      <text>
        <r>
          <rPr>
            <b/>
            <sz val="9"/>
            <color indexed="81"/>
            <rFont val="Tahoma"/>
            <family val="2"/>
          </rPr>
          <t>Lockeport:</t>
        </r>
        <r>
          <rPr>
            <sz val="9"/>
            <color indexed="81"/>
            <rFont val="Tahoma"/>
            <family val="2"/>
          </rPr>
          <t xml:space="preserve">
Payments made through NSPI to paid off in full December 2024
</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853117</author>
    <author>Lockeport</author>
  </authors>
  <commentList>
    <comment ref="C5" authorId="0" shapeId="0" xr:uid="{00000000-0006-0000-1000-000001000000}">
      <text/>
    </comment>
    <comment ref="D5" authorId="1" shapeId="0" xr:uid="{C8648E9C-3EB2-4B03-BCAC-DDBA2D6C34BD}">
      <text>
        <r>
          <rPr>
            <b/>
            <sz val="9"/>
            <color indexed="81"/>
            <rFont val="Tahoma"/>
            <family val="2"/>
          </rPr>
          <t>Lockeport:</t>
        </r>
        <r>
          <rPr>
            <sz val="9"/>
            <color indexed="81"/>
            <rFont val="Tahoma"/>
            <family val="2"/>
          </rPr>
          <t xml:space="preserve">
Budgeted 20,469
</t>
        </r>
        <r>
          <rPr>
            <strike/>
            <sz val="9"/>
            <color indexed="81"/>
            <rFont val="Tahoma"/>
            <family val="2"/>
          </rPr>
          <t>Beach Centre Donations 317
July 1st revenue 279
Rec Donations 778
Gas Tax residual 26,275
Trestle Trail donations 7536
Trestle Triail Prov. Grant 50,00</t>
        </r>
        <r>
          <rPr>
            <sz val="9"/>
            <color indexed="81"/>
            <rFont val="Tahoma"/>
            <family val="2"/>
          </rPr>
          <t>0</t>
        </r>
      </text>
    </comment>
    <comment ref="E5" authorId="0" shapeId="0" xr:uid="{0471EA19-8C4A-4A4E-8C34-0434F4FACAF4}">
      <text>
        <r>
          <rPr>
            <b/>
            <sz val="12"/>
            <color indexed="81"/>
            <rFont val="Tahoma"/>
            <family val="2"/>
          </rPr>
          <t>853117:</t>
        </r>
        <r>
          <rPr>
            <sz val="12"/>
            <color indexed="81"/>
            <rFont val="Tahoma"/>
            <family val="2"/>
          </rPr>
          <t xml:space="preserve">
14,560 +4552 reflects the increase in sewer charges to Lockeport Cottages and Campground account.
Minus $4,300 representing the expected additional Housing Deficit that we need to budget for.  11,200 was originally budgeted in the Hilton Chymist Pension but realized that we are prepaid there.
</t>
        </r>
      </text>
    </comment>
    <comment ref="D24" authorId="1" shapeId="0" xr:uid="{D30B2B7C-5D21-41CB-B7AE-DB0CF1AE55FC}">
      <text>
        <r>
          <rPr>
            <b/>
            <sz val="9"/>
            <color indexed="81"/>
            <rFont val="Tahoma"/>
            <family val="2"/>
          </rPr>
          <t>Lockeport:</t>
        </r>
        <r>
          <rPr>
            <sz val="9"/>
            <color indexed="81"/>
            <rFont val="Tahoma"/>
            <family val="2"/>
          </rPr>
          <t xml:space="preserve">
waiting for invoice from Sherwin Wlms for paint applicator 6413.84
</t>
        </r>
      </text>
    </comment>
    <comment ref="C29" authorId="1" shapeId="0" xr:uid="{BA0F3882-8288-453F-9202-FEA13413BD26}">
      <text>
        <r>
          <rPr>
            <b/>
            <sz val="9"/>
            <color indexed="81"/>
            <rFont val="Tahoma"/>
            <family val="2"/>
          </rPr>
          <t>Lockeport:</t>
        </r>
        <r>
          <rPr>
            <sz val="9"/>
            <color indexed="81"/>
            <rFont val="Tahoma"/>
            <family val="2"/>
          </rPr>
          <t xml:space="preserve">
Debenture to be paid off in Nov. 2022</t>
        </r>
      </text>
    </comment>
    <comment ref="C30" authorId="1" shapeId="0" xr:uid="{5D40DFD3-3BEB-4023-A8C3-9FC66E83C7A3}">
      <text>
        <r>
          <rPr>
            <b/>
            <sz val="9"/>
            <color indexed="81"/>
            <rFont val="Tahoma"/>
            <family val="2"/>
          </rPr>
          <t>Lockeport:</t>
        </r>
        <r>
          <rPr>
            <sz val="9"/>
            <color indexed="81"/>
            <rFont val="Tahoma"/>
            <family val="2"/>
          </rPr>
          <t xml:space="preserve">
Debenture to be paid off in Nov. 2022</t>
        </r>
      </text>
    </comment>
    <comment ref="C31" authorId="1" shapeId="0" xr:uid="{88DB309C-8F57-4733-B1D8-470472B84AA8}">
      <text>
        <r>
          <rPr>
            <b/>
            <sz val="9"/>
            <color indexed="81"/>
            <rFont val="Tahoma"/>
            <family val="2"/>
          </rPr>
          <t>Lockeport:</t>
        </r>
        <r>
          <rPr>
            <sz val="9"/>
            <color indexed="81"/>
            <rFont val="Tahoma"/>
            <family val="2"/>
          </rPr>
          <t xml:space="preserve">
Debenture to be paid off in Nov. 2022</t>
        </r>
      </text>
    </comment>
    <comment ref="C32" authorId="1" shapeId="0" xr:uid="{A3BBFCB5-344D-4620-A38B-AE229CC9384B}">
      <text>
        <r>
          <rPr>
            <b/>
            <sz val="9"/>
            <color indexed="81"/>
            <rFont val="Tahoma"/>
            <family val="2"/>
          </rPr>
          <t>Lockeport:</t>
        </r>
        <r>
          <rPr>
            <sz val="9"/>
            <color indexed="81"/>
            <rFont val="Tahoma"/>
            <family val="2"/>
          </rPr>
          <t xml:space="preserve">
Debenture to be paid off in Nov. 2022</t>
        </r>
      </text>
    </comment>
    <comment ref="C33" authorId="1" shapeId="0" xr:uid="{63C66C70-72F6-4C0D-9AD1-80C3B719B9EB}">
      <text>
        <r>
          <rPr>
            <b/>
            <sz val="9"/>
            <color indexed="81"/>
            <rFont val="Tahoma"/>
            <family val="2"/>
          </rPr>
          <t>Lockeport:</t>
        </r>
        <r>
          <rPr>
            <sz val="9"/>
            <color indexed="81"/>
            <rFont val="Tahoma"/>
            <family val="2"/>
          </rPr>
          <t xml:space="preserve">
Debenture to be paid off in Nov. 2022</t>
        </r>
      </text>
    </comment>
    <comment ref="C34" authorId="1" shapeId="0" xr:uid="{718E88C1-E069-418A-8222-E3AD786E4639}">
      <text>
        <r>
          <rPr>
            <b/>
            <sz val="9"/>
            <color indexed="81"/>
            <rFont val="Tahoma"/>
            <family val="2"/>
          </rPr>
          <t>Lockeport:</t>
        </r>
        <r>
          <rPr>
            <sz val="9"/>
            <color indexed="81"/>
            <rFont val="Tahoma"/>
            <family val="2"/>
          </rPr>
          <t xml:space="preserve">
Debenture to be paid off in Nov. 2022</t>
        </r>
      </text>
    </comment>
    <comment ref="C35" authorId="1" shapeId="0" xr:uid="{CB7BEF74-409B-43BD-B5A8-82D71A93FECA}">
      <text>
        <r>
          <rPr>
            <b/>
            <sz val="9"/>
            <color indexed="81"/>
            <rFont val="Tahoma"/>
            <family val="2"/>
          </rPr>
          <t>Lockeport:</t>
        </r>
        <r>
          <rPr>
            <sz val="9"/>
            <color indexed="81"/>
            <rFont val="Tahoma"/>
            <family val="2"/>
          </rPr>
          <t xml:space="preserve">
Debenture to be paid off in Nov. 2022</t>
        </r>
      </text>
    </comment>
    <comment ref="C36" authorId="1" shapeId="0" xr:uid="{88F7001D-861D-421C-B4A8-4B6982B1410F}">
      <text>
        <r>
          <rPr>
            <b/>
            <sz val="9"/>
            <color indexed="81"/>
            <rFont val="Tahoma"/>
            <family val="2"/>
          </rPr>
          <t>Lockeport:</t>
        </r>
        <r>
          <rPr>
            <sz val="9"/>
            <color indexed="81"/>
            <rFont val="Tahoma"/>
            <family val="2"/>
          </rPr>
          <t xml:space="preserve">
Debenture to be paid off in Nov. 2022</t>
        </r>
      </text>
    </comment>
    <comment ref="C37" authorId="1" shapeId="0" xr:uid="{1A37D5E0-6ED7-41F9-9A53-82A7DBB04E55}">
      <text>
        <r>
          <rPr>
            <b/>
            <sz val="9"/>
            <color indexed="81"/>
            <rFont val="Tahoma"/>
            <family val="2"/>
          </rPr>
          <t>Lockeport:</t>
        </r>
        <r>
          <rPr>
            <sz val="9"/>
            <color indexed="81"/>
            <rFont val="Tahoma"/>
            <family val="2"/>
          </rPr>
          <t xml:space="preserve">
Debenture to be paid off in Nov. 2022</t>
        </r>
      </text>
    </comment>
    <comment ref="C38" authorId="1" shapeId="0" xr:uid="{493E7093-4075-43CF-8C83-FA17B0F64B7D}">
      <text>
        <r>
          <rPr>
            <b/>
            <sz val="9"/>
            <color indexed="81"/>
            <rFont val="Tahoma"/>
            <family val="2"/>
          </rPr>
          <t>Lockeport:</t>
        </r>
        <r>
          <rPr>
            <sz val="9"/>
            <color indexed="81"/>
            <rFont val="Tahoma"/>
            <family val="2"/>
          </rPr>
          <t xml:space="preserve">
Debenture to be paid off in June 2029</t>
        </r>
      </text>
    </comment>
    <comment ref="C39" authorId="1" shapeId="0" xr:uid="{4C3B4E22-2B5F-4034-AF91-24E02ABA7B37}">
      <text>
        <r>
          <rPr>
            <b/>
            <sz val="9"/>
            <color indexed="81"/>
            <rFont val="Tahoma"/>
            <family val="2"/>
          </rPr>
          <t>Lockeport:</t>
        </r>
        <r>
          <rPr>
            <sz val="9"/>
            <color indexed="81"/>
            <rFont val="Tahoma"/>
            <family val="2"/>
          </rPr>
          <t xml:space="preserve">
2021/22
This debenture will be paid off Nov. 2025</t>
        </r>
      </text>
    </comment>
    <comment ref="C40" authorId="1" shapeId="0" xr:uid="{AD71B8BA-354D-4CBA-AAD3-C1166C43665B}">
      <text>
        <r>
          <rPr>
            <b/>
            <sz val="9"/>
            <color indexed="81"/>
            <rFont val="Tahoma"/>
            <family val="2"/>
          </rPr>
          <t>Lockeport:</t>
        </r>
        <r>
          <rPr>
            <sz val="9"/>
            <color indexed="81"/>
            <rFont val="Tahoma"/>
            <family val="2"/>
          </rPr>
          <t xml:space="preserve">
2021/22
This debenture will be paid off Nov. 2025</t>
        </r>
      </text>
    </comment>
    <comment ref="C41" authorId="1" shapeId="0" xr:uid="{C9FA40FC-0421-48DD-943E-E0E65F718784}">
      <text>
        <r>
          <rPr>
            <b/>
            <sz val="9"/>
            <color indexed="81"/>
            <rFont val="Tahoma"/>
            <family val="2"/>
          </rPr>
          <t>Lockeport:</t>
        </r>
        <r>
          <rPr>
            <sz val="9"/>
            <color indexed="81"/>
            <rFont val="Tahoma"/>
            <family val="2"/>
          </rPr>
          <t xml:space="preserve">
2021/22
This debenture will be paid off Nov. 2025</t>
        </r>
      </text>
    </comment>
    <comment ref="C42" authorId="1" shapeId="0" xr:uid="{915CBA19-A3DF-4418-8F83-F6838217F755}">
      <text>
        <r>
          <rPr>
            <b/>
            <sz val="9"/>
            <color indexed="81"/>
            <rFont val="Tahoma"/>
            <family val="2"/>
          </rPr>
          <t>Lockeport:</t>
        </r>
        <r>
          <rPr>
            <sz val="9"/>
            <color indexed="81"/>
            <rFont val="Tahoma"/>
            <family val="2"/>
          </rPr>
          <t xml:space="preserve">
Payments made through NSPI to paid off in full December 2024</t>
        </r>
      </text>
    </comment>
    <comment ref="C43" authorId="1" shapeId="0" xr:uid="{23E6E7F4-0BC4-4F3E-8C55-8038ED5893B8}">
      <text>
        <r>
          <rPr>
            <b/>
            <sz val="9"/>
            <color indexed="81"/>
            <rFont val="Tahoma"/>
            <family val="2"/>
          </rPr>
          <t>Lockeport:</t>
        </r>
        <r>
          <rPr>
            <sz val="9"/>
            <color indexed="81"/>
            <rFont val="Tahoma"/>
            <family val="2"/>
          </rPr>
          <t xml:space="preserve">
Payments made through NSPI to paid off in full December 2024</t>
        </r>
      </text>
    </comment>
    <comment ref="C44" authorId="1" shapeId="0" xr:uid="{BF8A7152-5E28-43D1-8698-5984B20B47E4}">
      <text>
        <r>
          <rPr>
            <b/>
            <sz val="9"/>
            <color indexed="81"/>
            <rFont val="Tahoma"/>
            <family val="2"/>
          </rPr>
          <t>Lockeport:</t>
        </r>
        <r>
          <rPr>
            <sz val="9"/>
            <color indexed="81"/>
            <rFont val="Tahoma"/>
            <family val="2"/>
          </rPr>
          <t xml:space="preserve">
This debenture will be paid off Nov. 2033</t>
        </r>
      </text>
    </comment>
    <comment ref="C45" authorId="1" shapeId="0" xr:uid="{41CF82FB-290B-443E-9711-25FD6AB092CA}">
      <text>
        <r>
          <rPr>
            <b/>
            <sz val="9"/>
            <color indexed="81"/>
            <rFont val="Tahoma"/>
            <family val="2"/>
          </rPr>
          <t>Lockeport:</t>
        </r>
        <r>
          <rPr>
            <sz val="9"/>
            <color indexed="81"/>
            <rFont val="Tahoma"/>
            <family val="2"/>
          </rPr>
          <t xml:space="preserve">
This debenture will be paid off Nov. 2033</t>
        </r>
      </text>
    </comment>
    <comment ref="C46" authorId="1" shapeId="0" xr:uid="{9F66A816-65E6-4A9D-866F-85FC71B8902E}">
      <text>
        <r>
          <rPr>
            <b/>
            <sz val="9"/>
            <color indexed="81"/>
            <rFont val="Tahoma"/>
            <family val="2"/>
          </rPr>
          <t>Lockeport:</t>
        </r>
        <r>
          <rPr>
            <sz val="9"/>
            <color indexed="81"/>
            <rFont val="Tahoma"/>
            <family val="2"/>
          </rPr>
          <t xml:space="preserve">
This debenture will be paid off Nov. 2033</t>
        </r>
      </text>
    </comment>
    <comment ref="C47" authorId="1" shapeId="0" xr:uid="{AA18AFC4-D29A-43EC-A3C1-A6A3E7CBFFC6}">
      <text>
        <r>
          <rPr>
            <b/>
            <sz val="9"/>
            <color indexed="81"/>
            <rFont val="Tahoma"/>
            <family val="2"/>
          </rPr>
          <t>Lockeport:</t>
        </r>
        <r>
          <rPr>
            <sz val="9"/>
            <color indexed="81"/>
            <rFont val="Tahoma"/>
            <family val="2"/>
          </rPr>
          <t xml:space="preserve">
This debenture will be paid off Nov. 2033</t>
        </r>
      </text>
    </comment>
    <comment ref="C48" authorId="1" shapeId="0" xr:uid="{1367E9A5-FA82-42C7-9EBB-6DD051C929F6}">
      <text>
        <r>
          <rPr>
            <b/>
            <sz val="9"/>
            <color indexed="81"/>
            <rFont val="Tahoma"/>
            <family val="2"/>
          </rPr>
          <t>Lockeport:</t>
        </r>
        <r>
          <rPr>
            <sz val="9"/>
            <color indexed="81"/>
            <rFont val="Tahoma"/>
            <family val="2"/>
          </rPr>
          <t xml:space="preserve">
2021/2022
Although we have not yet received the debenture funds for 2020, we anticipate it will be paid off in November 2030
(10 year debenture)</t>
        </r>
      </text>
    </comment>
    <comment ref="C49" authorId="1" shapeId="0" xr:uid="{BAC863D1-940E-415E-A54E-BBC873B0EF87}">
      <text>
        <r>
          <rPr>
            <b/>
            <sz val="9"/>
            <color indexed="81"/>
            <rFont val="Tahoma"/>
            <family val="2"/>
          </rPr>
          <t>Lockeport:</t>
        </r>
        <r>
          <rPr>
            <sz val="9"/>
            <color indexed="81"/>
            <rFont val="Tahoma"/>
            <family val="2"/>
          </rPr>
          <t xml:space="preserve">
2021/2022
Although we have not yet received the debenture funds for 2020, we anticipate it will be paid off in November 2030
(10 year debenture)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Lockeport</author>
    <author>853117</author>
  </authors>
  <commentList>
    <comment ref="C10" authorId="0" shapeId="0" xr:uid="{71507628-523A-4F4A-ADDC-9ABC8BB70FCF}">
      <text>
        <r>
          <rPr>
            <b/>
            <sz val="9"/>
            <color indexed="81"/>
            <rFont val="Tahoma"/>
            <family val="2"/>
          </rPr>
          <t>Lockeport:</t>
        </r>
        <r>
          <rPr>
            <sz val="9"/>
            <color indexed="81"/>
            <rFont val="Tahoma"/>
            <family val="2"/>
          </rPr>
          <t xml:space="preserve">
Increased from 15,500 to 16,500 in 2022.</t>
        </r>
      </text>
    </comment>
    <comment ref="C22" authorId="0" shapeId="0" xr:uid="{B4F61CA3-751A-4025-87DC-1ED015B33A4F}">
      <text>
        <r>
          <rPr>
            <b/>
            <sz val="9"/>
            <color indexed="81"/>
            <rFont val="Tahoma"/>
            <family val="2"/>
          </rPr>
          <t>Lockeport:</t>
        </r>
        <r>
          <rPr>
            <sz val="9"/>
            <color indexed="81"/>
            <rFont val="Tahoma"/>
            <family val="2"/>
          </rPr>
          <t xml:space="preserve">
2023/24
Deputy Mayor = 12,500
Councillors = 11,500 each
</t>
        </r>
      </text>
    </comment>
    <comment ref="D22" authorId="0" shapeId="0" xr:uid="{E2409AEF-9457-4B3C-9DB3-7D265AEE98AF}">
      <text>
        <r>
          <rPr>
            <b/>
            <sz val="9"/>
            <color indexed="81"/>
            <rFont val="Tahoma"/>
            <family val="2"/>
          </rPr>
          <t>Lockeport:</t>
        </r>
        <r>
          <rPr>
            <sz val="9"/>
            <color indexed="81"/>
            <rFont val="Tahoma"/>
            <family val="2"/>
          </rPr>
          <t xml:space="preserve">
Deputy Mayor = 12,000
Councillors = 11,000 each
</t>
        </r>
      </text>
    </comment>
    <comment ref="E22" authorId="0" shapeId="0" xr:uid="{46CAC4D9-8427-44BF-B57A-ECDE6B00B4A1}">
      <text>
        <r>
          <rPr>
            <b/>
            <sz val="9"/>
            <color indexed="81"/>
            <rFont val="Tahoma"/>
            <family val="2"/>
          </rPr>
          <t>Lockeport:</t>
        </r>
        <r>
          <rPr>
            <sz val="9"/>
            <color indexed="81"/>
            <rFont val="Tahoma"/>
            <family val="2"/>
          </rPr>
          <t xml:space="preserve">
Deputy Mayor = 12,000
Councillors = 11,000 each
</t>
        </r>
      </text>
    </comment>
    <comment ref="C24" authorId="0" shapeId="0" xr:uid="{3F7683C3-6845-4A49-BED6-B00B433BB810}">
      <text>
        <r>
          <rPr>
            <b/>
            <sz val="9"/>
            <color indexed="81"/>
            <rFont val="Tahoma"/>
            <family val="2"/>
          </rPr>
          <t>Lockeport:</t>
        </r>
        <r>
          <rPr>
            <sz val="9"/>
            <color indexed="81"/>
            <rFont val="Tahoma"/>
            <family val="2"/>
          </rPr>
          <t xml:space="preserve">
2022/23
Dayle Eshelby
</t>
        </r>
      </text>
    </comment>
    <comment ref="C43" authorId="0" shapeId="0" xr:uid="{DFCC43D4-2360-498B-A41B-CF90814A9CB6}">
      <text>
        <r>
          <rPr>
            <b/>
            <sz val="9"/>
            <color indexed="81"/>
            <rFont val="Tahoma"/>
            <family val="2"/>
          </rPr>
          <t>Lockeport:</t>
        </r>
        <r>
          <rPr>
            <sz val="9"/>
            <color indexed="81"/>
            <rFont val="Tahoma"/>
            <family val="2"/>
          </rPr>
          <t xml:space="preserve">
Council suggesting $60,00 for the new Town Clerk/Treasurer + 2 weeks overlapping for training
</t>
        </r>
      </text>
    </comment>
    <comment ref="C48" authorId="0" shapeId="0" xr:uid="{2FF247A6-8B6E-4008-B49E-0AC1961CF0D6}">
      <text>
        <r>
          <rPr>
            <b/>
            <sz val="9"/>
            <color indexed="81"/>
            <rFont val="Tahoma"/>
            <family val="2"/>
          </rPr>
          <t>Lockeport:</t>
        </r>
        <r>
          <rPr>
            <sz val="9"/>
            <color indexed="81"/>
            <rFont val="Tahoma"/>
            <family val="2"/>
          </rPr>
          <t xml:space="preserve">
2022/2023 to 2030/2031  = $10,663+ 2000 for possible Eckler costs
</t>
        </r>
      </text>
    </comment>
    <comment ref="D48" authorId="0" shapeId="0" xr:uid="{4D17DE83-557D-49ED-812D-B768C51C016D}">
      <text>
        <r>
          <rPr>
            <b/>
            <sz val="9"/>
            <color indexed="81"/>
            <rFont val="Tahoma"/>
            <family val="2"/>
          </rPr>
          <t>Lockeport:</t>
        </r>
        <r>
          <rPr>
            <sz val="9"/>
            <color indexed="81"/>
            <rFont val="Tahoma"/>
            <family val="2"/>
          </rPr>
          <t xml:space="preserve">
2021/2022 = $10663
plus
Eclker services = $1,304
</t>
        </r>
      </text>
    </comment>
    <comment ref="E48" authorId="0" shapeId="0" xr:uid="{F5F142FB-A265-453D-964E-F8D538176D65}">
      <text>
        <r>
          <rPr>
            <b/>
            <sz val="9"/>
            <color indexed="81"/>
            <rFont val="Tahoma"/>
            <family val="2"/>
          </rPr>
          <t>Lockeport:</t>
        </r>
        <r>
          <rPr>
            <sz val="9"/>
            <color indexed="81"/>
            <rFont val="Tahoma"/>
            <family val="2"/>
          </rPr>
          <t xml:space="preserve">
2021/2022 = $6,283 plus
Eclker services = $1,304
</t>
        </r>
      </text>
    </comment>
    <comment ref="C51" authorId="0" shapeId="0" xr:uid="{C38F8EA3-0407-48E2-8AE2-3121647D2542}">
      <text>
        <r>
          <rPr>
            <b/>
            <sz val="9"/>
            <color indexed="81"/>
            <rFont val="Tahoma"/>
            <family val="2"/>
          </rPr>
          <t>Lockeport:</t>
        </r>
        <r>
          <rPr>
            <sz val="9"/>
            <color indexed="81"/>
            <rFont val="Tahoma"/>
            <family val="2"/>
          </rPr>
          <t xml:space="preserve">
New AAA = no pension accounted for.
</t>
        </r>
      </text>
    </comment>
    <comment ref="C65" authorId="0" shapeId="0" xr:uid="{F323FDE4-1E78-48DC-8CC6-6055777C2315}">
      <text>
        <r>
          <rPr>
            <b/>
            <sz val="9"/>
            <color indexed="81"/>
            <rFont val="Tahoma"/>
            <family val="2"/>
          </rPr>
          <t>Lockeport:
21243-1-1-00 Tax Rebates</t>
        </r>
        <r>
          <rPr>
            <sz val="9"/>
            <color indexed="81"/>
            <rFont val="Tahoma"/>
            <family val="2"/>
          </rPr>
          <t xml:space="preserve">
2022 was as follows:
Income cap $23,000
Exemption $150
2023 Budgeted for the same
</t>
        </r>
      </text>
    </comment>
    <comment ref="C81" authorId="0" shapeId="0" xr:uid="{95ECE5A9-114E-4C12-A556-A726B47A181C}">
      <text>
        <r>
          <rPr>
            <b/>
            <sz val="9"/>
            <color indexed="81"/>
            <rFont val="Tahoma"/>
            <family val="2"/>
          </rPr>
          <t>Lockeport: 21212-1-1-00</t>
        </r>
        <r>
          <rPr>
            <sz val="9"/>
            <color indexed="81"/>
            <rFont val="Tahoma"/>
            <family val="2"/>
          </rPr>
          <t xml:space="preserve">
2023/24
GIL-Son heat pump maintenance 435.93
dBm Research Inc. Fire Alarm inspection 700.00
(This item did not hit the budget in 2021 - Make sure it is included every year)
</t>
        </r>
      </text>
    </comment>
    <comment ref="D81" authorId="0" shapeId="0" xr:uid="{AE2DF498-7A92-49E1-8CAB-5D71CDE5AFA9}">
      <text>
        <r>
          <rPr>
            <b/>
            <sz val="9"/>
            <color indexed="81"/>
            <rFont val="Tahoma"/>
            <family val="2"/>
          </rPr>
          <t>Lockeport:</t>
        </r>
        <r>
          <rPr>
            <sz val="9"/>
            <color indexed="81"/>
            <rFont val="Tahoma"/>
            <family val="2"/>
          </rPr>
          <t xml:space="preserve">
GIL-Son heat pump maintenance 435.93
dBm Research Inc. Fire Alarm inspection 700.00
(This item did not hit the budget in 2021 - Make sure it is included every year)</t>
        </r>
      </text>
    </comment>
    <comment ref="E81" authorId="0" shapeId="0" xr:uid="{3131F4D8-9166-4DAF-A13A-8DA413780178}">
      <text>
        <r>
          <rPr>
            <b/>
            <sz val="9"/>
            <color indexed="81"/>
            <rFont val="Tahoma"/>
            <family val="2"/>
          </rPr>
          <t>Lockeport:</t>
        </r>
        <r>
          <rPr>
            <sz val="9"/>
            <color indexed="81"/>
            <rFont val="Tahoma"/>
            <family val="2"/>
          </rPr>
          <t xml:space="preserve">
GIL-Son heat pump maintenance 435.93
dBm Research Inc. Fire Alarm inspection 700.00
(This item did not hit the budget in 2021 - Make sure it is included every year)</t>
        </r>
      </text>
    </comment>
    <comment ref="C86" authorId="0" shapeId="0" xr:uid="{453FD7DC-954C-4DE7-8421-498D1290CBA8}">
      <text>
        <r>
          <rPr>
            <b/>
            <sz val="9"/>
            <color indexed="81"/>
            <rFont val="Tahoma"/>
            <family val="2"/>
          </rPr>
          <t>Lockeport:</t>
        </r>
        <r>
          <rPr>
            <sz val="9"/>
            <color indexed="81"/>
            <rFont val="Tahoma"/>
            <family val="2"/>
          </rPr>
          <t xml:space="preserve">
Renewed every 3 years.
Renewed in 2021 (99.55X3=298.65)
2022 - zero
2023 - zero
2024 - Renew</t>
        </r>
      </text>
    </comment>
    <comment ref="C95" authorId="0" shapeId="0" xr:uid="{F5A5ACA1-98E1-4A64-9495-E255C63190D1}">
      <text>
        <r>
          <rPr>
            <b/>
            <sz val="9"/>
            <color indexed="81"/>
            <rFont val="Tahoma"/>
            <family val="2"/>
          </rPr>
          <t>Lockeport:</t>
        </r>
        <r>
          <rPr>
            <sz val="9"/>
            <color indexed="81"/>
            <rFont val="Tahoma"/>
            <family val="2"/>
          </rPr>
          <t xml:space="preserve">
included purchase of 1000 cheques
</t>
        </r>
      </text>
    </comment>
    <comment ref="C97" authorId="0" shapeId="0" xr:uid="{2C32B68C-9CD6-4086-8125-9729886B0C48}">
      <text>
        <r>
          <rPr>
            <b/>
            <sz val="9"/>
            <color indexed="81"/>
            <rFont val="Tahoma"/>
            <family val="2"/>
          </rPr>
          <t>Lockeport:</t>
        </r>
        <r>
          <rPr>
            <sz val="9"/>
            <color indexed="81"/>
            <rFont val="Tahoma"/>
            <family val="2"/>
          </rPr>
          <t xml:space="preserve">
By-Laws - Possible ads for Land-Use updates - $1,000
</t>
        </r>
      </text>
    </comment>
    <comment ref="C100" authorId="0" shapeId="0" xr:uid="{A386F4C6-6AF1-4F4E-B626-01293DA7CDB6}">
      <text>
        <r>
          <rPr>
            <b/>
            <sz val="9"/>
            <color indexed="81"/>
            <rFont val="Tahoma"/>
            <family val="2"/>
          </rPr>
          <t>Lockeport: 21222-1-1-00
2022/23</t>
        </r>
        <r>
          <rPr>
            <sz val="9"/>
            <color indexed="81"/>
            <rFont val="Tahoma"/>
            <family val="2"/>
          </rPr>
          <t xml:space="preserve">
TownSuite annual cost $5,219.64
</t>
        </r>
      </text>
    </comment>
    <comment ref="D103" authorId="0" shapeId="0" xr:uid="{797B7BF5-C950-4C02-9E08-0B0A7FEC0B6A}">
      <text>
        <r>
          <rPr>
            <b/>
            <sz val="9"/>
            <color indexed="81"/>
            <rFont val="Tahoma"/>
            <family val="2"/>
          </rPr>
          <t>Lockeport:</t>
        </r>
        <r>
          <rPr>
            <sz val="9"/>
            <color indexed="81"/>
            <rFont val="Tahoma"/>
            <family val="2"/>
          </rPr>
          <t xml:space="preserve">
2021/2022
Security System</t>
        </r>
      </text>
    </comment>
    <comment ref="E103" authorId="0" shapeId="0" xr:uid="{DEC67737-8B0B-4E73-9AC9-1E1593599ADA}">
      <text>
        <r>
          <rPr>
            <b/>
            <sz val="9"/>
            <color indexed="81"/>
            <rFont val="Tahoma"/>
            <family val="2"/>
          </rPr>
          <t>Lockeport:</t>
        </r>
        <r>
          <rPr>
            <sz val="9"/>
            <color indexed="81"/>
            <rFont val="Tahoma"/>
            <family val="2"/>
          </rPr>
          <t xml:space="preserve">
2021/2022
Security System</t>
        </r>
      </text>
    </comment>
    <comment ref="C107" authorId="1" shapeId="0" xr:uid="{00000000-0006-0000-0100-000002000000}">
      <text>
        <r>
          <rPr>
            <b/>
            <sz val="12"/>
            <color indexed="81"/>
            <rFont val="Tahoma"/>
            <family val="2"/>
          </rPr>
          <t xml:space="preserve">853117:
2023/2024
</t>
        </r>
        <r>
          <rPr>
            <sz val="12"/>
            <color indexed="81"/>
            <rFont val="Tahoma"/>
            <family val="2"/>
          </rPr>
          <t xml:space="preserve">Instead of turkeys, Council decided to give each staff member a $25 gift card from the Pharmacy and a $25 gift card from the Town Market = 550.
Years of Service - 2023 Kevin $150
Cards 25
Xmas lights 500
Recruiting Services 5215 Paid 2500 +HST June, 2023
AMA hosting cost 435.47 Paid July 4, 2023
Elmer $125
Webcam (2023) 774.00 plus HST = 807.20
subsequent years 1548.00 plus HST = 1614.40 
contingency 500
</t>
        </r>
      </text>
    </comment>
    <comment ref="D107" authorId="1" shapeId="0" xr:uid="{E18DBC89-942C-4041-AE4E-849639D137E2}">
      <text>
        <r>
          <rPr>
            <b/>
            <sz val="12"/>
            <color indexed="81"/>
            <rFont val="Tahoma"/>
            <family val="2"/>
          </rPr>
          <t>853117:</t>
        </r>
        <r>
          <rPr>
            <sz val="12"/>
            <color indexed="81"/>
            <rFont val="Tahoma"/>
            <family val="2"/>
          </rPr>
          <t xml:space="preserve">
2021/2022
Turkeys for staff only $500
Years of Service - 150
Cards 25
Xmas lights 200
signs 
Lobster Dispute $700</t>
        </r>
      </text>
    </comment>
    <comment ref="E107" authorId="1" shapeId="0" xr:uid="{46A0D67C-0605-4303-B789-EAC781B44B05}">
      <text>
        <r>
          <rPr>
            <b/>
            <sz val="12"/>
            <color indexed="81"/>
            <rFont val="Tahoma"/>
            <family val="2"/>
          </rPr>
          <t>853117:</t>
        </r>
        <r>
          <rPr>
            <sz val="12"/>
            <color indexed="81"/>
            <rFont val="Tahoma"/>
            <family val="2"/>
          </rPr>
          <t xml:space="preserve">
2021/2022
Turkeys for staff only $500
Years of Service - 150
Cards 25
Xmas lights 200
signs 
Lobster Dispute $700</t>
        </r>
      </text>
    </comment>
    <comment ref="C108" authorId="0" shapeId="0" xr:uid="{E1DB0DF2-42F2-4B70-B6F8-41A5C8A21C35}">
      <text>
        <r>
          <rPr>
            <b/>
            <sz val="9"/>
            <color indexed="81"/>
            <rFont val="Tahoma"/>
            <family val="2"/>
          </rPr>
          <t>Lockeport:</t>
        </r>
        <r>
          <rPr>
            <sz val="9"/>
            <color indexed="81"/>
            <rFont val="Tahoma"/>
            <family val="2"/>
          </rPr>
          <t xml:space="preserve">
Lockeport hosting joint Council meetings
</t>
        </r>
      </text>
    </comment>
    <comment ref="C109" authorId="1" shapeId="0" xr:uid="{00000000-0006-0000-0100-000003000000}">
      <text>
        <r>
          <rPr>
            <b/>
            <sz val="12"/>
            <color indexed="81"/>
            <rFont val="Tahoma"/>
            <family val="2"/>
          </rPr>
          <t>853117:
2023
22490-1-1-00</t>
        </r>
        <r>
          <rPr>
            <sz val="12"/>
            <color indexed="81"/>
            <rFont val="Tahoma"/>
            <family val="2"/>
          </rPr>
          <t xml:space="preserve">
AMA 
FCM 
NSFM $1650
Credit Cards $24
Contingency
</t>
        </r>
      </text>
    </comment>
    <comment ref="D109" authorId="1" shapeId="0" xr:uid="{BF780EB9-2D08-495A-974F-3B0AD62CE755}">
      <text>
        <r>
          <rPr>
            <b/>
            <sz val="12"/>
            <color indexed="81"/>
            <rFont val="Tahoma"/>
            <family val="2"/>
          </rPr>
          <t>853117:
2021/2022</t>
        </r>
        <r>
          <rPr>
            <sz val="12"/>
            <color indexed="81"/>
            <rFont val="Tahoma"/>
            <family val="2"/>
          </rPr>
          <t xml:space="preserve">
Towns Caucus $100
AMA $344 Paid April 1
FCM $245 Paid April 1
NSFM $1560
Credit Cards $24
Contingency 127.00
</t>
        </r>
      </text>
    </comment>
    <comment ref="E109" authorId="1" shapeId="0" xr:uid="{485C0D07-A41B-4800-8D78-71417B5FD744}">
      <text>
        <r>
          <rPr>
            <b/>
            <sz val="12"/>
            <color indexed="81"/>
            <rFont val="Tahoma"/>
            <family val="2"/>
          </rPr>
          <t>853117:
2021/2022</t>
        </r>
        <r>
          <rPr>
            <sz val="12"/>
            <color indexed="81"/>
            <rFont val="Tahoma"/>
            <family val="2"/>
          </rPr>
          <t xml:space="preserve">
Towns Caucus $100
AMA $344 Paid April 1
FCM $245 Paid April 1
NSFM $1560
Credit Cards $24
Contingency 127.00
</t>
        </r>
      </text>
    </comment>
    <comment ref="C113" authorId="0" shapeId="0" xr:uid="{D16F6F4C-6292-4611-A199-54D30F94A335}">
      <text>
        <r>
          <rPr>
            <b/>
            <sz val="9"/>
            <color indexed="81"/>
            <rFont val="Tahoma"/>
            <family val="2"/>
          </rPr>
          <t>Lockeport:</t>
        </r>
        <r>
          <rPr>
            <sz val="9"/>
            <color indexed="81"/>
            <rFont val="Tahoma"/>
            <family val="2"/>
          </rPr>
          <t xml:space="preserve">
Debenture 38-A-1
15 years - End date Nov. 2033
</t>
        </r>
      </text>
    </comment>
    <comment ref="C114" authorId="0" shapeId="0" xr:uid="{BB030531-C24C-4A81-8691-3A812D60A3B7}">
      <text>
        <r>
          <rPr>
            <b/>
            <sz val="9"/>
            <color indexed="81"/>
            <rFont val="Tahoma"/>
            <family val="2"/>
          </rPr>
          <t>Lockeport:</t>
        </r>
        <r>
          <rPr>
            <sz val="9"/>
            <color indexed="81"/>
            <rFont val="Tahoma"/>
            <family val="2"/>
          </rPr>
          <t xml:space="preserve">
2022/23
This debenture is paid off in Nov. 2022
</t>
        </r>
      </text>
    </comment>
    <comment ref="C115" authorId="0" shapeId="0" xr:uid="{BAD1EF79-1844-4CBA-9A23-4C35814748E0}">
      <text>
        <r>
          <rPr>
            <b/>
            <sz val="9"/>
            <color indexed="81"/>
            <rFont val="Tahoma"/>
            <family val="2"/>
          </rPr>
          <t>Lockeport:</t>
        </r>
        <r>
          <rPr>
            <sz val="9"/>
            <color indexed="81"/>
            <rFont val="Tahoma"/>
            <family val="2"/>
          </rPr>
          <t xml:space="preserve">
2023
Heat pumps are paid off in Dec. 2024
</t>
        </r>
      </text>
    </comment>
    <comment ref="C130" authorId="0" shapeId="0" xr:uid="{FFAA27D5-E8CF-459D-B566-2EE03E4269E8}">
      <text>
        <r>
          <rPr>
            <b/>
            <sz val="9"/>
            <color indexed="81"/>
            <rFont val="Tahoma"/>
            <family val="2"/>
          </rPr>
          <t>Lockeport:
2023/24</t>
        </r>
        <r>
          <rPr>
            <sz val="9"/>
            <color indexed="81"/>
            <rFont val="Tahoma"/>
            <family val="2"/>
          </rPr>
          <t xml:space="preserve">
Originally Council had suggested budgeting 4000.00 just in case someone wanted to go to the Fall Conference, however once we received the education amount that indicated 9000 over what we had in our draft budget, Mayor Nickerson told me to eliminate this 4000.00
</t>
        </r>
      </text>
    </comment>
    <comment ref="C131" authorId="1" shapeId="0" xr:uid="{00000000-0006-0000-0100-000004000000}">
      <text>
        <r>
          <rPr>
            <b/>
            <sz val="12"/>
            <color indexed="81"/>
            <rFont val="Tahoma"/>
            <family val="2"/>
          </rPr>
          <t>853117:
2022/2023
21950-0-0-00</t>
        </r>
        <r>
          <rPr>
            <sz val="12"/>
            <color indexed="81"/>
            <rFont val="Tahoma"/>
            <family val="2"/>
          </rPr>
          <t xml:space="preserve">
Barrington GS&amp;R = 1760 Paid July 4, 2023
South West Transit =1000 Paid July 4, 2023 
Kids Fair Play = 750 Paid July 4, 2023
LRHS Bursaries = 500 Paid June, 2023 
LRHS Yearbook = 100 
Medical Student = 252 Paid July 4, 2023
Leo Williams Bursary = 100 Paid June, 2023
Misc. 
MPAL 1000.00 approved by Council Paid July 4, 2023
Arena Partnership 1000.00 approved by Council Paid July 4, 2023
Contingency = 338
TOTAL 7000
</t>
        </r>
      </text>
    </comment>
    <comment ref="D131" authorId="1" shapeId="0" xr:uid="{56B59AAC-2426-4A8B-A115-3E015ECA6AE3}">
      <text>
        <r>
          <rPr>
            <b/>
            <sz val="12"/>
            <color indexed="81"/>
            <rFont val="Tahoma"/>
            <family val="2"/>
          </rPr>
          <t>853117:</t>
        </r>
        <r>
          <rPr>
            <sz val="12"/>
            <color indexed="81"/>
            <rFont val="Tahoma"/>
            <family val="2"/>
          </rPr>
          <t xml:space="preserve">
Barrington GS&amp;R = 596 Paid May 12
South West Transit = 500 Paid May 12
Kids Fair Play = 500 Paid May 12
LRHS Bursaries = 500 Paid May 3
Beech St. Studio = 1100
LRHS Yearbook = 100
Medical Student = 252 (Not sure if this is ongoing. Have not paid it yet, until I hear from Jodi Ybarra)
Leo Williams Bursary = 100 (Paid in advance due to MFR late for 2020 grad.  We were not sure they were going to meet their commitment so we paid it just in case.  MFR did indeed pay their share after all so we were paid in advance for 2021)
Misc. 352
MPAL 1000.00 Paid May 12 to MDS
</t>
        </r>
      </text>
    </comment>
    <comment ref="E131" authorId="1" shapeId="0" xr:uid="{36C9921A-309A-4FB0-8190-75FA4D5E4762}">
      <text>
        <r>
          <rPr>
            <b/>
            <sz val="12"/>
            <color indexed="81"/>
            <rFont val="Tahoma"/>
            <family val="2"/>
          </rPr>
          <t>853117:</t>
        </r>
        <r>
          <rPr>
            <sz val="12"/>
            <color indexed="81"/>
            <rFont val="Tahoma"/>
            <family val="2"/>
          </rPr>
          <t xml:space="preserve">
Barrington GS&amp;R = 596 Paid May 12
South West Transit = 500 Paid May 12
Kids Fair Play = 500 Paid May 12
LRHS Bursaries = 500 Paid May 3
Beech St. Studio = 1100
LRHS Yearbook = 100
Medical Student = 252 (Not sure if this is ongoing. Have not paid it yet, until I hear from Jodi Ybarra)
Leo Williams Bursary = 100 (Paid in advance due to MFR late for 2020 grad.  We were not sure they were going to meet their commitment so we paid it just in case.  MFR did indeed pay their share after all so we were paid in advance for 2021)
Misc. 352
MPAL 1000.00 Paid May 12 to MDS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Lockeport</author>
  </authors>
  <commentList>
    <comment ref="C6" authorId="0" shapeId="0" xr:uid="{CFD5FCFA-BBF6-4471-8F17-0EA7AD6DEFDA}">
      <text>
        <r>
          <rPr>
            <b/>
            <sz val="9"/>
            <color indexed="81"/>
            <rFont val="Tahoma"/>
            <family val="2"/>
          </rPr>
          <t>Lockeport:</t>
        </r>
        <r>
          <rPr>
            <sz val="9"/>
            <color indexed="81"/>
            <rFont val="Tahoma"/>
            <family val="2"/>
          </rPr>
          <t xml:space="preserve">
22110-1-2-02
Also, there will be a retro-active salary increase charged to us but at this time the amount is not known.
</t>
        </r>
      </text>
    </comment>
    <comment ref="C7" authorId="0" shapeId="0" xr:uid="{2F3B74E8-F4C0-444D-8C17-C237BAA898B7}">
      <text>
        <r>
          <rPr>
            <b/>
            <sz val="9"/>
            <color indexed="81"/>
            <rFont val="Tahoma"/>
            <family val="2"/>
          </rPr>
          <t>Lockeport:</t>
        </r>
        <r>
          <rPr>
            <sz val="9"/>
            <color indexed="81"/>
            <rFont val="Tahoma"/>
            <family val="2"/>
          </rPr>
          <t xml:space="preserve">
DNA costs will be going up next year.</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Lockeport</author>
  </authors>
  <commentList>
    <comment ref="C18" authorId="0" shapeId="0" xr:uid="{6AF88ED5-63FE-4B90-B051-61F1E7466B52}">
      <text>
        <r>
          <rPr>
            <b/>
            <sz val="9"/>
            <color indexed="81"/>
            <rFont val="Tahoma"/>
            <family val="2"/>
          </rPr>
          <t>Lockeport:</t>
        </r>
        <r>
          <rPr>
            <sz val="9"/>
            <color indexed="81"/>
            <rFont val="Tahoma"/>
            <family val="2"/>
          </rPr>
          <t xml:space="preserve">
2 concrete barriers</t>
        </r>
      </text>
    </comment>
    <comment ref="C19" authorId="0" shapeId="0" xr:uid="{ED4CF400-D0FA-4D83-8309-ADDF12DE7589}">
      <text>
        <r>
          <rPr>
            <b/>
            <sz val="9"/>
            <color indexed="81"/>
            <rFont val="Tahoma"/>
            <family val="2"/>
          </rPr>
          <t>Lockeport:</t>
        </r>
        <r>
          <rPr>
            <sz val="9"/>
            <color indexed="81"/>
            <rFont val="Tahoma"/>
            <family val="2"/>
          </rPr>
          <t xml:space="preserve">
22421-1-2-03
2022/23
Council want the honorariums increased to $5.00 per call but capped at total of $3000 for entire dept.</t>
        </r>
      </text>
    </comment>
    <comment ref="C24" authorId="0" shapeId="0" xr:uid="{2440B3E8-2440-4C30-B3F2-01646D9C7A19}">
      <text>
        <r>
          <rPr>
            <b/>
            <sz val="9"/>
            <color indexed="81"/>
            <rFont val="Tahoma"/>
            <family val="2"/>
          </rPr>
          <t>Lockeport:</t>
        </r>
        <r>
          <rPr>
            <sz val="9"/>
            <color indexed="81"/>
            <rFont val="Tahoma"/>
            <family val="2"/>
          </rPr>
          <t xml:space="preserve">
Radio License 800
Misc. 2200</t>
        </r>
      </text>
    </comment>
    <comment ref="C37" authorId="0" shapeId="0" xr:uid="{08ED1158-77D5-47C5-AEBE-71D29BC16559}">
      <text>
        <r>
          <rPr>
            <b/>
            <sz val="9"/>
            <color indexed="81"/>
            <rFont val="Tahoma"/>
            <family val="2"/>
          </rPr>
          <t>Lockeport:</t>
        </r>
        <r>
          <rPr>
            <sz val="9"/>
            <color indexed="81"/>
            <rFont val="Tahoma"/>
            <family val="2"/>
          </rPr>
          <t xml:space="preserve">
2022/23
This debenture is paid off in November 2022</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Lockeport</author>
  </authors>
  <commentList>
    <comment ref="C13" authorId="0" shapeId="0" xr:uid="{58F151FC-CB3E-4F6A-BA83-BE2BD9DA7741}">
      <text>
        <r>
          <rPr>
            <b/>
            <sz val="9"/>
            <color indexed="81"/>
            <rFont val="Tahoma"/>
            <family val="2"/>
          </rPr>
          <t>Lockeport:
2022/23</t>
        </r>
        <r>
          <rPr>
            <sz val="9"/>
            <color indexed="81"/>
            <rFont val="Tahoma"/>
            <family val="2"/>
          </rPr>
          <t xml:space="preserve">
22421-1-2-05
Council decided to increase honorariums to $5.00 per call but capped at $3,000 for entire MFR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Lockeport</author>
    <author>853117</author>
  </authors>
  <commentList>
    <comment ref="C10" authorId="0" shapeId="0" xr:uid="{302BEDF5-A0D3-4827-9D13-59BD6BE06F09}">
      <text>
        <r>
          <rPr>
            <b/>
            <sz val="9"/>
            <color indexed="81"/>
            <rFont val="Tahoma"/>
            <family val="2"/>
          </rPr>
          <t>Lockeport:</t>
        </r>
        <r>
          <rPr>
            <sz val="9"/>
            <color indexed="81"/>
            <rFont val="Tahoma"/>
            <family val="2"/>
          </rPr>
          <t xml:space="preserve">
</t>
        </r>
      </text>
    </comment>
    <comment ref="C11" authorId="0" shapeId="0" xr:uid="{B001C38C-183D-4B05-B62E-BBF4E717C6E7}">
      <text>
        <r>
          <rPr>
            <b/>
            <sz val="9"/>
            <color indexed="81"/>
            <rFont val="Tahoma"/>
            <family val="2"/>
          </rPr>
          <t>Lockeport:
2022/23</t>
        </r>
        <r>
          <rPr>
            <sz val="9"/>
            <color indexed="81"/>
            <rFont val="Tahoma"/>
            <family val="2"/>
          </rPr>
          <t xml:space="preserve">
21200-0-3-04
Travis - June 5 to Oct. 31
</t>
        </r>
      </text>
    </comment>
    <comment ref="C18" authorId="0" shapeId="0" xr:uid="{21D86FFE-BEB8-49CD-8330-8BC8833882AF}">
      <text>
        <r>
          <rPr>
            <b/>
            <sz val="9"/>
            <color indexed="81"/>
            <rFont val="Tahoma"/>
            <family val="2"/>
          </rPr>
          <t>Lockeport:</t>
        </r>
        <r>
          <rPr>
            <sz val="9"/>
            <color indexed="81"/>
            <rFont val="Tahoma"/>
            <family val="2"/>
          </rPr>
          <t xml:space="preserve">
Re-shingle 1/2 salt shed roof.
This is just a guess on my part.
</t>
        </r>
      </text>
    </comment>
    <comment ref="C25" authorId="0" shapeId="0" xr:uid="{FA2245B8-E8E4-4504-88FB-AAECDBF1FFCC}">
      <text>
        <r>
          <rPr>
            <b/>
            <sz val="9"/>
            <color indexed="81"/>
            <rFont val="Tahoma"/>
            <family val="2"/>
          </rPr>
          <t>Lockeport:
21223-2-3-00</t>
        </r>
        <r>
          <rPr>
            <sz val="9"/>
            <color indexed="81"/>
            <rFont val="Tahoma"/>
            <family val="2"/>
          </rPr>
          <t xml:space="preserve">
Tree planting 750
Dale Roache for trash pick-up May and Sept.
</t>
        </r>
      </text>
    </comment>
    <comment ref="C29" authorId="0" shapeId="0" xr:uid="{68BACAC6-298C-4D70-8ED1-1E98A412AFA4}">
      <text>
        <r>
          <rPr>
            <b/>
            <sz val="9"/>
            <color indexed="81"/>
            <rFont val="Tahoma"/>
            <family val="2"/>
          </rPr>
          <t xml:space="preserve">Lockeport:
</t>
        </r>
        <r>
          <rPr>
            <sz val="9"/>
            <color indexed="81"/>
            <rFont val="Tahoma"/>
            <family val="2"/>
          </rPr>
          <t xml:space="preserve">
</t>
        </r>
      </text>
    </comment>
    <comment ref="D29" authorId="0" shapeId="0" xr:uid="{28C7881A-5F86-4754-B7FC-EDD191F0648A}">
      <text>
        <r>
          <rPr>
            <b/>
            <sz val="9"/>
            <color indexed="81"/>
            <rFont val="Tahoma"/>
            <family val="2"/>
          </rPr>
          <t>Lockeport:
2021/2022</t>
        </r>
        <r>
          <rPr>
            <sz val="9"/>
            <color indexed="81"/>
            <rFont val="Tahoma"/>
            <family val="2"/>
          </rPr>
          <t xml:space="preserve">
Replacement Whipper Snippers (Bought one from Brady's on May 12, 2021)</t>
        </r>
      </text>
    </comment>
    <comment ref="E29" authorId="0" shapeId="0" xr:uid="{7890753E-3F2E-402B-A4B2-6B4AD91BCFB0}">
      <text>
        <r>
          <rPr>
            <b/>
            <sz val="9"/>
            <color indexed="81"/>
            <rFont val="Tahoma"/>
            <family val="2"/>
          </rPr>
          <t>Lockeport:
2021/2022</t>
        </r>
        <r>
          <rPr>
            <sz val="9"/>
            <color indexed="81"/>
            <rFont val="Tahoma"/>
            <family val="2"/>
          </rPr>
          <t xml:space="preserve">
Replacement Whipper Snippers (Bought one from Brady's on May 12, 2021)</t>
        </r>
      </text>
    </comment>
    <comment ref="C39" authorId="0" shapeId="0" xr:uid="{190BB0C7-552F-4E79-B8FB-1E9A7E095D0A}">
      <text>
        <r>
          <rPr>
            <b/>
            <sz val="9"/>
            <color indexed="81"/>
            <rFont val="Tahoma"/>
            <family val="2"/>
          </rPr>
          <t>Lockeport:</t>
        </r>
        <r>
          <rPr>
            <sz val="9"/>
            <color indexed="81"/>
            <rFont val="Tahoma"/>
            <family val="2"/>
          </rPr>
          <t xml:space="preserve">
Plow Blades $1300
</t>
        </r>
      </text>
    </comment>
    <comment ref="E39" authorId="1" shapeId="0" xr:uid="{4778B292-822A-48ED-9870-C857B0D9F896}">
      <text>
        <r>
          <rPr>
            <b/>
            <sz val="9"/>
            <color indexed="81"/>
            <rFont val="Tahoma"/>
            <family val="2"/>
          </rPr>
          <t>853117:</t>
        </r>
        <r>
          <rPr>
            <sz val="9"/>
            <color indexed="81"/>
            <rFont val="Tahoma"/>
            <family val="2"/>
          </rPr>
          <t xml:space="preserve">
skid steer overhaul 1300
1000</t>
        </r>
      </text>
    </comment>
    <comment ref="C44" authorId="0" shapeId="0" xr:uid="{1109B56F-92A3-40E8-9607-3678E6A10EE5}">
      <text>
        <r>
          <rPr>
            <b/>
            <sz val="9"/>
            <color indexed="81"/>
            <rFont val="Tahoma"/>
            <family val="2"/>
          </rPr>
          <t>Lockeport:23236-1-3-00
2023/24
CAPITAL PAVING PROJECT - DEXTERS
204,200
-Gas Tax 78,725
- Operating Reserve 101,688
Balance from General Operating 23,787</t>
        </r>
        <r>
          <rPr>
            <sz val="9"/>
            <color indexed="81"/>
            <rFont val="Tahoma"/>
            <family val="2"/>
          </rPr>
          <t xml:space="preserve">
</t>
        </r>
      </text>
    </comment>
    <comment ref="D44" authorId="0" shapeId="0" xr:uid="{68268D42-7AFB-47F2-9838-40EEF09A5A68}">
      <text>
        <r>
          <rPr>
            <b/>
            <sz val="9"/>
            <color indexed="81"/>
            <rFont val="Tahoma"/>
            <family val="2"/>
          </rPr>
          <t>Lockeport:</t>
        </r>
        <r>
          <rPr>
            <sz val="9"/>
            <color indexed="81"/>
            <rFont val="Tahoma"/>
            <family val="2"/>
          </rPr>
          <t xml:space="preserve">
Lockeport:23236-1-3-00
2022/23
Culvert repairs:
2x John Street ?
Alligator Cracks 6000/year
Brighton Rd/Pine St. Drainage ?
2 catch basin fixes at end of Hall/Paradise 6000
1 catch basin &amp; Intersection Beech/Hall 6000
Corner of Hall/Locke 3000
Opposite Lindsay Wlms (10-15 yds) cut out &amp; replace 6000
Wally's ditch 20,000
In vicinity of Lauchie MacKay's 5000
In vicinity of Bobby Cotter's 2000
In vicinity of Ryan Chetwynds
In vicinity of Cindy Roache's
Paved ridge corner of North/Cliff
Bill Smith</t>
        </r>
      </text>
    </comment>
    <comment ref="C45" authorId="0" shapeId="0" xr:uid="{29725FE6-D2E8-4072-9C23-831625AEFABD}">
      <text>
        <r>
          <rPr>
            <b/>
            <sz val="9"/>
            <color indexed="81"/>
            <rFont val="Tahoma"/>
            <family val="2"/>
          </rPr>
          <t>Lockeport:</t>
        </r>
        <r>
          <rPr>
            <sz val="9"/>
            <color indexed="81"/>
            <rFont val="Tahoma"/>
            <family val="2"/>
          </rPr>
          <t xml:space="preserve">
Culvert repairs:
2x John Street ? 2000 ? EACH Estimate from Mark Williams = 4000
Bush cutting along Brighton Road $4200 - Ryan Crouse Tree removal
Contingency 1800
TOTAL 10,000</t>
        </r>
      </text>
    </comment>
    <comment ref="C46" authorId="0" shapeId="0" xr:uid="{93710A7A-FD0B-45E4-9541-236FE91D81E6}">
      <text>
        <r>
          <rPr>
            <b/>
            <sz val="9"/>
            <color indexed="81"/>
            <rFont val="Tahoma"/>
            <family val="2"/>
          </rPr>
          <t>Lockeport:
2022/23
23260-1-3-00</t>
        </r>
        <r>
          <rPr>
            <sz val="9"/>
            <color indexed="81"/>
            <rFont val="Tahoma"/>
            <family val="2"/>
          </rPr>
          <t xml:space="preserve">
Need new "End School Zone" sign
</t>
        </r>
      </text>
    </comment>
    <comment ref="C50" authorId="0" shapeId="0" xr:uid="{73B45816-31D6-4D2A-891A-0E9AC6EF29B0}">
      <text>
        <r>
          <rPr>
            <b/>
            <sz val="9"/>
            <color indexed="81"/>
            <rFont val="Tahoma"/>
            <family val="2"/>
          </rPr>
          <t>Lockeport:</t>
        </r>
        <r>
          <rPr>
            <sz val="9"/>
            <color indexed="81"/>
            <rFont val="Tahoma"/>
            <family val="2"/>
          </rPr>
          <t xml:space="preserve">
2022/23
This debenture will be paid off Nov. 2033</t>
        </r>
      </text>
    </comment>
    <comment ref="C51" authorId="0" shapeId="0" xr:uid="{D5E5141D-BB75-4FF8-B9EB-2320F1C90FAD}">
      <text>
        <r>
          <rPr>
            <b/>
            <sz val="9"/>
            <color indexed="81"/>
            <rFont val="Tahoma"/>
            <family val="2"/>
          </rPr>
          <t>Lockeport:</t>
        </r>
        <r>
          <rPr>
            <sz val="9"/>
            <color indexed="81"/>
            <rFont val="Tahoma"/>
            <family val="2"/>
          </rPr>
          <t xml:space="preserve">
2022/23
This debenture will be paid off in Nov. 2022
</t>
        </r>
      </text>
    </comment>
    <comment ref="C52" authorId="0" shapeId="0" xr:uid="{5261A825-4EB4-43F4-839E-FEEFAE6D98E2}">
      <text>
        <r>
          <rPr>
            <b/>
            <sz val="9"/>
            <color indexed="81"/>
            <rFont val="Tahoma"/>
            <family val="2"/>
          </rPr>
          <t>Lockeport:</t>
        </r>
        <r>
          <rPr>
            <sz val="9"/>
            <color indexed="81"/>
            <rFont val="Tahoma"/>
            <family val="2"/>
          </rPr>
          <t xml:space="preserve">
2022/23
This debenture will be paid off Nov. 2025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Lockeport</author>
    <author>853117</author>
  </authors>
  <commentList>
    <comment ref="C13" authorId="0" shapeId="0" xr:uid="{D484426B-DC87-4FED-BF8B-254BA2CACD72}">
      <text>
        <r>
          <rPr>
            <b/>
            <sz val="9"/>
            <color indexed="81"/>
            <rFont val="Tahoma"/>
            <family val="2"/>
          </rPr>
          <t>Lockeport: 21200-0-4-06</t>
        </r>
        <r>
          <rPr>
            <sz val="9"/>
            <color indexed="81"/>
            <rFont val="Tahoma"/>
            <family val="2"/>
          </rPr>
          <t xml:space="preserve">
2023/24
Dan Vincent
$100/mth retainer + travel
Budgeted high this year due to Surge Tank project.
</t>
        </r>
      </text>
    </comment>
    <comment ref="C27" authorId="0" shapeId="0" xr:uid="{76E51DE1-7834-4C06-B832-91EDC305DBE3}">
      <text>
        <r>
          <rPr>
            <b/>
            <sz val="9"/>
            <color indexed="81"/>
            <rFont val="Tahoma"/>
            <family val="2"/>
          </rPr>
          <t>Lockeport:</t>
        </r>
        <r>
          <rPr>
            <sz val="9"/>
            <color indexed="81"/>
            <rFont val="Tahoma"/>
            <family val="2"/>
          </rPr>
          <t xml:space="preserve">
10,000 FOR MISC. REPAIRS
CAPITAL (CIP)
SURGE TANK PROJECT TOTAL 566,896
ICIP Grant 415,704
Debenture 151,192
</t>
        </r>
      </text>
    </comment>
    <comment ref="C28" authorId="1" shapeId="0" xr:uid="{00000000-0006-0000-0700-000001000000}">
      <text>
        <r>
          <rPr>
            <b/>
            <sz val="12"/>
            <color indexed="81"/>
            <rFont val="Tahoma"/>
            <family val="2"/>
          </rPr>
          <t>853117:</t>
        </r>
        <r>
          <rPr>
            <sz val="12"/>
            <color indexed="81"/>
            <rFont val="Tahoma"/>
            <family val="2"/>
          </rPr>
          <t xml:space="preserve">
2023/24
Vacuum Truck 3,300
Misc 1676
CAPITAL
Replacement pumps in CIP Re: Gas Tax 25,800
</t>
        </r>
      </text>
    </comment>
    <comment ref="D28" authorId="1" shapeId="0" xr:uid="{1F085221-938D-4100-A984-0D1EB21F9CE0}">
      <text>
        <r>
          <rPr>
            <b/>
            <sz val="12"/>
            <color indexed="81"/>
            <rFont val="Tahoma"/>
            <family val="2"/>
          </rPr>
          <t>853117:</t>
        </r>
        <r>
          <rPr>
            <sz val="12"/>
            <color indexed="81"/>
            <rFont val="Tahoma"/>
            <family val="2"/>
          </rPr>
          <t xml:space="preserve">
Vacuum Truck 3,300
Misc 3,200
</t>
        </r>
      </text>
    </comment>
    <comment ref="E28" authorId="1" shapeId="0" xr:uid="{7C586453-815F-4BD7-B45F-CDF27F77C399}">
      <text>
        <r>
          <rPr>
            <b/>
            <sz val="12"/>
            <color indexed="81"/>
            <rFont val="Tahoma"/>
            <family val="2"/>
          </rPr>
          <t>853117:</t>
        </r>
        <r>
          <rPr>
            <sz val="12"/>
            <color indexed="81"/>
            <rFont val="Tahoma"/>
            <family val="2"/>
          </rPr>
          <t xml:space="preserve">
Vacuum Truck 3,300
Misc 3,200
</t>
        </r>
      </text>
    </comment>
    <comment ref="C39" authorId="0" shapeId="0" xr:uid="{20B49687-1BFF-4C71-BEB9-32088FD10A72}">
      <text>
        <r>
          <rPr>
            <b/>
            <sz val="9"/>
            <color indexed="81"/>
            <rFont val="Tahoma"/>
            <family val="2"/>
          </rPr>
          <t>Lockeport:</t>
        </r>
        <r>
          <rPr>
            <sz val="9"/>
            <color indexed="81"/>
            <rFont val="Tahoma"/>
            <family val="2"/>
          </rPr>
          <t xml:space="preserve">
2023/24
UV bulbs</t>
        </r>
      </text>
    </comment>
    <comment ref="C43" authorId="0" shapeId="0" xr:uid="{02464110-AA4C-4D24-A137-C382B42BB4C2}">
      <text>
        <r>
          <rPr>
            <b/>
            <sz val="9"/>
            <color indexed="81"/>
            <rFont val="Tahoma"/>
            <family val="2"/>
          </rPr>
          <t>Lockeport:</t>
        </r>
        <r>
          <rPr>
            <sz val="9"/>
            <color indexed="81"/>
            <rFont val="Tahoma"/>
            <family val="2"/>
          </rPr>
          <t xml:space="preserve">
2 year registration</t>
        </r>
      </text>
    </comment>
    <comment ref="C53" authorId="0" shapeId="0" xr:uid="{02426698-6766-44D9-8E4C-1676F609F7C3}">
      <text>
        <r>
          <rPr>
            <b/>
            <sz val="9"/>
            <color indexed="81"/>
            <rFont val="Tahoma"/>
            <family val="2"/>
          </rPr>
          <t>Lockeport:</t>
        </r>
        <r>
          <rPr>
            <sz val="9"/>
            <color indexed="81"/>
            <rFont val="Tahoma"/>
            <family val="2"/>
          </rPr>
          <t xml:space="preserve">
2022/23
This debenture will be paid off in Nov. 2022
</t>
        </r>
      </text>
    </comment>
    <comment ref="C54" authorId="0" shapeId="0" xr:uid="{02041D30-C840-485F-A65F-98181792A4A2}">
      <text>
        <r>
          <rPr>
            <b/>
            <sz val="9"/>
            <color indexed="81"/>
            <rFont val="Tahoma"/>
            <family val="2"/>
          </rPr>
          <t>Lockeport:</t>
        </r>
        <r>
          <rPr>
            <sz val="9"/>
            <color indexed="81"/>
            <rFont val="Tahoma"/>
            <family val="2"/>
          </rPr>
          <t xml:space="preserve">
2022/23
This debenture will be paid off in Nov. 2025
</t>
        </r>
      </text>
    </comment>
    <comment ref="C55" authorId="0" shapeId="0" xr:uid="{F12099CE-557F-4848-B14B-F1A183AA5F6B}">
      <text>
        <r>
          <rPr>
            <b/>
            <sz val="9"/>
            <color indexed="81"/>
            <rFont val="Tahoma"/>
            <family val="2"/>
          </rPr>
          <t>Lockeport:</t>
        </r>
        <r>
          <rPr>
            <sz val="9"/>
            <color indexed="81"/>
            <rFont val="Tahoma"/>
            <family val="2"/>
          </rPr>
          <t xml:space="preserve">
40-A-1
UV System Debenture
Nov. 2021 - May, 2031
</t>
        </r>
      </text>
    </comment>
    <comment ref="C56" authorId="0" shapeId="0" xr:uid="{F70F130F-3DD4-4B68-AD7B-68FCC360C2A9}">
      <text>
        <r>
          <rPr>
            <b/>
            <sz val="9"/>
            <color indexed="81"/>
            <rFont val="Tahoma"/>
            <family val="2"/>
          </rPr>
          <t>Lockeport:</t>
        </r>
        <r>
          <rPr>
            <sz val="9"/>
            <color indexed="81"/>
            <rFont val="Tahoma"/>
            <family val="2"/>
          </rPr>
          <t xml:space="preserve">
2022 Debenture 10 years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Lockeport</author>
  </authors>
  <commentList>
    <comment ref="C10" authorId="0" shapeId="0" xr:uid="{041A75E9-AA2F-454B-99C6-8F1264F801CE}">
      <text>
        <r>
          <rPr>
            <b/>
            <sz val="9"/>
            <color indexed="81"/>
            <rFont val="Tahoma"/>
            <family val="2"/>
          </rPr>
          <t>Lockeport:</t>
        </r>
        <r>
          <rPr>
            <sz val="9"/>
            <color indexed="81"/>
            <rFont val="Tahoma"/>
            <family val="2"/>
          </rPr>
          <t xml:space="preserve">
shingles repaired
</t>
        </r>
      </text>
    </comment>
    <comment ref="C11" authorId="0" shapeId="0" xr:uid="{DF142979-05B0-4385-A5FE-E4C4A4E72567}">
      <text>
        <r>
          <rPr>
            <b/>
            <sz val="9"/>
            <color indexed="81"/>
            <rFont val="Tahoma"/>
            <family val="2"/>
          </rPr>
          <t>Lockeport:</t>
        </r>
        <r>
          <rPr>
            <sz val="9"/>
            <color indexed="81"/>
            <rFont val="Tahoma"/>
            <family val="2"/>
          </rPr>
          <t xml:space="preserve">
2023
We budgeted extra due to Nurse Practitioner visits
</t>
        </r>
      </text>
    </comment>
    <comment ref="C20" authorId="0" shapeId="0" xr:uid="{AEDBCECF-A22F-4180-A4A1-772F770AF38A}">
      <text>
        <r>
          <rPr>
            <b/>
            <sz val="9"/>
            <color indexed="81"/>
            <rFont val="Tahoma"/>
            <family val="2"/>
          </rPr>
          <t>Lockeport:</t>
        </r>
        <r>
          <rPr>
            <sz val="9"/>
            <color indexed="81"/>
            <rFont val="Tahoma"/>
            <family val="2"/>
          </rPr>
          <t xml:space="preserve">
2022/23
This debenture will be paid off in November 2022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Lockeport</author>
    <author>853117</author>
  </authors>
  <commentList>
    <comment ref="C6" authorId="0" shapeId="0" xr:uid="{B2F4A7FC-F9BA-494B-A52F-7EDFF08B0B23}">
      <text>
        <r>
          <rPr>
            <b/>
            <sz val="9"/>
            <color indexed="81"/>
            <rFont val="Tahoma"/>
            <family val="2"/>
          </rPr>
          <t>Lockeport:</t>
        </r>
        <r>
          <rPr>
            <sz val="9"/>
            <color indexed="81"/>
            <rFont val="Tahoma"/>
            <family val="2"/>
          </rPr>
          <t xml:space="preserve">
Tri County Planning Initiative ? 6000
</t>
        </r>
      </text>
    </comment>
    <comment ref="C8" authorId="0" shapeId="0" xr:uid="{45DDEFF1-0D8C-4BAB-A15F-F17C0048758E}">
      <text>
        <r>
          <rPr>
            <b/>
            <sz val="9"/>
            <color indexed="81"/>
            <rFont val="Tahoma"/>
            <family val="2"/>
          </rPr>
          <t>Lockeport:</t>
        </r>
        <r>
          <rPr>
            <sz val="9"/>
            <color indexed="81"/>
            <rFont val="Tahoma"/>
            <family val="2"/>
          </rPr>
          <t xml:space="preserve">
Solar Farm $5000
</t>
        </r>
      </text>
    </comment>
    <comment ref="D9" authorId="1" shapeId="0" xr:uid="{C70B8E64-E312-4827-B204-DCC4B94AE268}">
      <text>
        <r>
          <rPr>
            <b/>
            <sz val="9"/>
            <color indexed="81"/>
            <rFont val="Tahoma"/>
            <family val="2"/>
          </rPr>
          <t>853117:</t>
        </r>
        <r>
          <rPr>
            <sz val="9"/>
            <color indexed="81"/>
            <rFont val="Tahoma"/>
            <family val="2"/>
          </rPr>
          <t xml:space="preserve">
Contract until June 30th $3447 (Put through gas tax)
</t>
        </r>
      </text>
    </comment>
    <comment ref="E9" authorId="1" shapeId="0" xr:uid="{6C243869-55EF-45C0-B539-C7E18AC19E29}">
      <text>
        <r>
          <rPr>
            <b/>
            <sz val="9"/>
            <color indexed="81"/>
            <rFont val="Tahoma"/>
            <family val="2"/>
          </rPr>
          <t>853117:</t>
        </r>
        <r>
          <rPr>
            <sz val="9"/>
            <color indexed="81"/>
            <rFont val="Tahoma"/>
            <family val="2"/>
          </rPr>
          <t xml:space="preserve">
Contract until June 30th $3447 (Put through gas tax)
</t>
        </r>
      </text>
    </comment>
    <comment ref="D10" authorId="1" shapeId="0" xr:uid="{77CA9868-A0F3-4C00-890B-B89AF58ED2DD}">
      <text>
        <r>
          <rPr>
            <b/>
            <sz val="12"/>
            <color indexed="81"/>
            <rFont val="Tahoma"/>
            <family val="2"/>
          </rPr>
          <t>853117:</t>
        </r>
        <r>
          <rPr>
            <sz val="12"/>
            <color indexed="81"/>
            <rFont val="Tahoma"/>
            <family val="2"/>
          </rPr>
          <t xml:space="preserve">
Motion of Council $849
Bob Cervelli $100</t>
        </r>
      </text>
    </comment>
    <comment ref="E10" authorId="1" shapeId="0" xr:uid="{CAE71961-A6BE-4E2A-A783-6B2817F4C235}">
      <text>
        <r>
          <rPr>
            <b/>
            <sz val="12"/>
            <color indexed="81"/>
            <rFont val="Tahoma"/>
            <family val="2"/>
          </rPr>
          <t>853117:</t>
        </r>
        <r>
          <rPr>
            <sz val="12"/>
            <color indexed="81"/>
            <rFont val="Tahoma"/>
            <family val="2"/>
          </rPr>
          <t xml:space="preserve">
Motion of Council $849
Bob Cervelli $100</t>
        </r>
      </text>
    </comment>
    <comment ref="D17" authorId="0" shapeId="0" xr:uid="{B2241288-38F3-4E60-BD31-1269530F80AC}">
      <text>
        <r>
          <rPr>
            <b/>
            <sz val="9"/>
            <color indexed="81"/>
            <rFont val="Tahoma"/>
            <family val="2"/>
          </rPr>
          <t>Lockeport:</t>
        </r>
        <r>
          <rPr>
            <sz val="9"/>
            <color indexed="81"/>
            <rFont val="Tahoma"/>
            <family val="2"/>
          </rPr>
          <t xml:space="preserve">
2021/2022
This is based on 35 hrs/week for 13 weeks
Beginning June 21
</t>
        </r>
      </text>
    </comment>
    <comment ref="E17" authorId="0" shapeId="0" xr:uid="{6B242E05-92D1-4F34-A317-B0EC1A02B053}">
      <text>
        <r>
          <rPr>
            <b/>
            <sz val="9"/>
            <color indexed="81"/>
            <rFont val="Tahoma"/>
            <family val="2"/>
          </rPr>
          <t>Lockeport:</t>
        </r>
        <r>
          <rPr>
            <sz val="9"/>
            <color indexed="81"/>
            <rFont val="Tahoma"/>
            <family val="2"/>
          </rPr>
          <t xml:space="preserve">
2021/2022
This is based on 35 hrs/week for 13 weeks
Beginning June 21
</t>
        </r>
      </text>
    </comment>
    <comment ref="C18" authorId="0" shapeId="0" xr:uid="{93FCEA00-7F7E-4E42-98A5-60E77D879E97}">
      <text>
        <r>
          <rPr>
            <b/>
            <sz val="9"/>
            <color indexed="81"/>
            <rFont val="Tahoma"/>
            <family val="2"/>
          </rPr>
          <t>Lockeport:</t>
        </r>
        <r>
          <rPr>
            <sz val="9"/>
            <color indexed="81"/>
            <rFont val="Tahoma"/>
            <family val="2"/>
          </rPr>
          <t xml:space="preserve">
2022/23
Janice Fiske
May 18 - Sept. 6
16 weeks @ 17.38/hr + accounting for holiday pay
</t>
        </r>
      </text>
    </comment>
    <comment ref="D18" authorId="0" shapeId="0" xr:uid="{C95975FE-885B-45CE-B9C5-3283984B031B}">
      <text>
        <r>
          <rPr>
            <b/>
            <sz val="9"/>
            <color indexed="81"/>
            <rFont val="Tahoma"/>
            <family val="2"/>
          </rPr>
          <t>Lockeport:</t>
        </r>
        <r>
          <rPr>
            <sz val="9"/>
            <color indexed="81"/>
            <rFont val="Tahoma"/>
            <family val="2"/>
          </rPr>
          <t xml:space="preserve">
2021/22
This is based on 35 hrs/week for 13 weeks
Beginning June 21</t>
        </r>
      </text>
    </comment>
    <comment ref="E18" authorId="0" shapeId="0" xr:uid="{B5B72142-CE58-4BEC-9975-0CF8F4C6AF6E}">
      <text>
        <r>
          <rPr>
            <b/>
            <sz val="9"/>
            <color indexed="81"/>
            <rFont val="Tahoma"/>
            <family val="2"/>
          </rPr>
          <t>Lockeport:</t>
        </r>
        <r>
          <rPr>
            <sz val="9"/>
            <color indexed="81"/>
            <rFont val="Tahoma"/>
            <family val="2"/>
          </rPr>
          <t xml:space="preserve">
2021/22
This is based on 35 hrs/week for 13 weeks
Beginning June 21</t>
        </r>
      </text>
    </comment>
    <comment ref="D19" authorId="0" shapeId="0" xr:uid="{2657A341-798D-429B-B04E-872536CE8876}">
      <text>
        <r>
          <rPr>
            <b/>
            <sz val="9"/>
            <color indexed="81"/>
            <rFont val="Tahoma"/>
            <family val="2"/>
          </rPr>
          <t>Lockeport:</t>
        </r>
        <r>
          <rPr>
            <sz val="9"/>
            <color indexed="81"/>
            <rFont val="Tahoma"/>
            <family val="2"/>
          </rPr>
          <t xml:space="preserve">
2021/2022
This amount will be offset with 2719 from CSJ</t>
        </r>
      </text>
    </comment>
    <comment ref="E19" authorId="0" shapeId="0" xr:uid="{BB55DDF1-F332-4EC9-9447-765DC973B18A}">
      <text>
        <r>
          <rPr>
            <b/>
            <sz val="9"/>
            <color indexed="81"/>
            <rFont val="Tahoma"/>
            <family val="2"/>
          </rPr>
          <t>Lockeport:</t>
        </r>
        <r>
          <rPr>
            <sz val="9"/>
            <color indexed="81"/>
            <rFont val="Tahoma"/>
            <family val="2"/>
          </rPr>
          <t xml:space="preserve">
2021/2022
This amount will be offset with 2719 from CSJ</t>
        </r>
      </text>
    </comment>
    <comment ref="C20" authorId="0" shapeId="0" xr:uid="{7E56E181-0E08-43CE-AFF9-69850D9479BA}">
      <text>
        <r>
          <rPr>
            <b/>
            <sz val="9"/>
            <color indexed="81"/>
            <rFont val="Tahoma"/>
            <family val="2"/>
          </rPr>
          <t>Lockeport:</t>
        </r>
        <r>
          <rPr>
            <sz val="9"/>
            <color indexed="81"/>
            <rFont val="Tahoma"/>
            <family val="2"/>
          </rPr>
          <t xml:space="preserve">
2022/2023
It was decided that students would not be hired for the VIC this year.</t>
        </r>
      </text>
    </comment>
    <comment ref="C29" authorId="0" shapeId="0" xr:uid="{3200989D-177E-4F00-9974-04DC8696B705}">
      <text>
        <r>
          <rPr>
            <b/>
            <sz val="9"/>
            <color indexed="81"/>
            <rFont val="Tahoma"/>
            <family val="2"/>
          </rPr>
          <t>Lockeport:</t>
        </r>
        <r>
          <rPr>
            <sz val="9"/>
            <color indexed="81"/>
            <rFont val="Tahoma"/>
            <family val="2"/>
          </rPr>
          <t xml:space="preserve">
Possible replacement of one heat pump unit.
21212-1-5-12
GIL-SON heat pump maintenance 435.93
Contingency 1564 (leaking)1000</t>
        </r>
      </text>
    </comment>
    <comment ref="C30" authorId="0" shapeId="0" xr:uid="{8B034596-410F-4567-A404-064433F911A2}">
      <text>
        <r>
          <rPr>
            <b/>
            <sz val="9"/>
            <color indexed="81"/>
            <rFont val="Tahoma"/>
            <family val="2"/>
          </rPr>
          <t>Lockeport:</t>
        </r>
        <r>
          <rPr>
            <sz val="9"/>
            <color indexed="81"/>
            <rFont val="Tahoma"/>
            <family val="2"/>
          </rPr>
          <t xml:space="preserve">
2022/2023
</t>
        </r>
      </text>
    </comment>
    <comment ref="C32" authorId="0" shapeId="0" xr:uid="{C7679A25-D0B4-4D4C-A0C7-2436042631E5}">
      <text>
        <r>
          <rPr>
            <b/>
            <sz val="9"/>
            <color indexed="81"/>
            <rFont val="Tahoma"/>
            <family val="2"/>
          </rPr>
          <t>Lockeport:</t>
        </r>
        <r>
          <rPr>
            <sz val="9"/>
            <color indexed="81"/>
            <rFont val="Tahoma"/>
            <family val="2"/>
          </rPr>
          <t xml:space="preserve">
Refurbed computer 439.00
</t>
        </r>
      </text>
    </comment>
    <comment ref="D35" authorId="1" shapeId="0" xr:uid="{0FEB8B8A-ECAE-4F34-BA19-B68810E542D5}">
      <text>
        <r>
          <rPr>
            <b/>
            <sz val="12"/>
            <color indexed="81"/>
            <rFont val="Tahoma"/>
            <family val="2"/>
          </rPr>
          <t>853117:</t>
        </r>
        <r>
          <rPr>
            <sz val="12"/>
            <color indexed="81"/>
            <rFont val="Tahoma"/>
            <family val="2"/>
          </rPr>
          <t xml:space="preserve">
Porta Potty CBC 1200
Porta Potty Wharf 1200</t>
        </r>
      </text>
    </comment>
    <comment ref="E35" authorId="1" shapeId="0" xr:uid="{05EEB3E1-B57E-4EE6-8318-B0574E119C1C}">
      <text>
        <r>
          <rPr>
            <b/>
            <sz val="12"/>
            <color indexed="81"/>
            <rFont val="Tahoma"/>
            <family val="2"/>
          </rPr>
          <t>853117:</t>
        </r>
        <r>
          <rPr>
            <sz val="12"/>
            <color indexed="81"/>
            <rFont val="Tahoma"/>
            <family val="2"/>
          </rPr>
          <t xml:space="preserve">
Porta Potty CBC 1200
Porta Potty Wharf 1200</t>
        </r>
      </text>
    </comment>
    <comment ref="C36" authorId="1" shapeId="0" xr:uid="{00000000-0006-0000-0A00-000003000000}">
      <text>
        <r>
          <rPr>
            <b/>
            <sz val="12"/>
            <color indexed="81"/>
            <rFont val="Tahoma"/>
            <family val="2"/>
          </rPr>
          <t>853117:
2022/23
21221-1-5-12</t>
        </r>
        <r>
          <rPr>
            <sz val="12"/>
            <color indexed="81"/>
            <rFont val="Tahoma"/>
            <family val="2"/>
          </rPr>
          <t xml:space="preserve">
Porta Potty CBC 1858.
June 2, 2022 to Sept. 29, 2022
 (2 cleanings per week)
Porta Potty Wharf/Tennis Court 790
June 23, 2022 to Sept. 8, 2022
(1 cleaning per week)
</t>
        </r>
      </text>
    </comment>
    <comment ref="E36" authorId="0" shapeId="0" xr:uid="{A3A7E322-BC47-4C86-9E82-FD70DB50716C}">
      <text>
        <r>
          <rPr>
            <b/>
            <sz val="9"/>
            <color indexed="81"/>
            <rFont val="Tahoma"/>
            <family val="2"/>
          </rPr>
          <t xml:space="preserve">Lockeport:
2021/2022
</t>
        </r>
        <r>
          <rPr>
            <sz val="9"/>
            <color indexed="81"/>
            <rFont val="Tahoma"/>
            <family val="2"/>
          </rPr>
          <t xml:space="preserve">
Security Cam 750
Web cam 100
misc. 150
We also have $316 from previous donations earmarked for 4 chairs and 6 umbrellas from 2019.  (In reserves)</t>
        </r>
      </text>
    </comment>
    <comment ref="C37" authorId="0" shapeId="0" xr:uid="{A5EC2512-5F19-4FD3-B6C2-080BD59438AB}">
      <text>
        <r>
          <rPr>
            <b/>
            <sz val="9"/>
            <color indexed="81"/>
            <rFont val="Tahoma"/>
            <family val="2"/>
          </rPr>
          <t>Lockeport:</t>
        </r>
        <r>
          <rPr>
            <sz val="9"/>
            <color indexed="81"/>
            <rFont val="Tahoma"/>
            <family val="2"/>
          </rPr>
          <t xml:space="preserve">
2022
Based on previous decision of Council- purchase 4 chairs and 6 umbrellas</t>
        </r>
      </text>
    </comment>
    <comment ref="C44" authorId="0" shapeId="0" xr:uid="{659662C7-EF95-468A-81EA-2D0EF2BAE3B3}">
      <text>
        <r>
          <rPr>
            <b/>
            <sz val="9"/>
            <color indexed="81"/>
            <rFont val="Tahoma"/>
            <family val="2"/>
          </rPr>
          <t>Lockeport:</t>
        </r>
        <r>
          <rPr>
            <sz val="9"/>
            <color indexed="81"/>
            <rFont val="Tahoma"/>
            <family val="2"/>
          </rPr>
          <t xml:space="preserve">
Town 1500
Staff (CSJ) 4704
</t>
        </r>
      </text>
    </comment>
    <comment ref="D44" authorId="0" shapeId="0" xr:uid="{EC04D8E5-A6FC-46E9-BD52-8EDBC3FB3FD4}">
      <text>
        <r>
          <rPr>
            <b/>
            <sz val="9"/>
            <color indexed="81"/>
            <rFont val="Tahoma"/>
            <family val="2"/>
          </rPr>
          <t>Lockeport:</t>
        </r>
        <r>
          <rPr>
            <sz val="9"/>
            <color indexed="81"/>
            <rFont val="Tahoma"/>
            <family val="2"/>
          </rPr>
          <t xml:space="preserve">
Town 1500
Celebrate Canada 7950
</t>
        </r>
      </text>
    </comment>
    <comment ref="E44" authorId="0" shapeId="0" xr:uid="{BB8E54E0-9896-4D51-8E6D-27B4A2327DDA}">
      <text>
        <r>
          <rPr>
            <b/>
            <sz val="9"/>
            <color indexed="81"/>
            <rFont val="Tahoma"/>
            <family val="2"/>
          </rPr>
          <t>Lockeport:</t>
        </r>
        <r>
          <rPr>
            <sz val="9"/>
            <color indexed="81"/>
            <rFont val="Tahoma"/>
            <family val="2"/>
          </rPr>
          <t xml:space="preserve">
Town 1500
Celebrate Canada 7950
</t>
        </r>
      </text>
    </comment>
    <comment ref="C45" authorId="0" shapeId="0" xr:uid="{F91295AF-B950-45FF-B331-3A6CBB88E398}">
      <text>
        <r>
          <rPr>
            <b/>
            <sz val="9"/>
            <color indexed="81"/>
            <rFont val="Tahoma"/>
            <family val="2"/>
          </rPr>
          <t>Lockeport:
2022/23
21223-1-5-13</t>
        </r>
        <r>
          <rPr>
            <sz val="9"/>
            <color indexed="81"/>
            <rFont val="Tahoma"/>
            <family val="2"/>
          </rPr>
          <t xml:space="preserve">
2022 CSJ 
CSJ expense 7862 + MERC (11%) = 8727.00 (based on 2 employees but not likely)
CSJ contribution 3741.00
Town 1500
</t>
        </r>
      </text>
    </comment>
    <comment ref="C47" authorId="0" shapeId="0" xr:uid="{5021C281-1989-45DE-98EB-FEF98EC4DA07}">
      <text>
        <r>
          <rPr>
            <b/>
            <sz val="9"/>
            <color indexed="81"/>
            <rFont val="Tahoma"/>
            <family val="2"/>
          </rPr>
          <t>Lockeport:</t>
        </r>
        <r>
          <rPr>
            <sz val="9"/>
            <color indexed="81"/>
            <rFont val="Tahoma"/>
            <family val="2"/>
          </rPr>
          <t xml:space="preserve">
Community Accessibility project - Seacaps Park
PLUS $3000 Shared Accessibility Coordinator.</t>
        </r>
      </text>
    </comment>
    <comment ref="C48" authorId="0" shapeId="0" xr:uid="{59102F6C-393B-4274-8136-3EAAAC816142}">
      <text>
        <r>
          <rPr>
            <b/>
            <sz val="9"/>
            <color indexed="81"/>
            <rFont val="Tahoma"/>
            <family val="2"/>
          </rPr>
          <t>Lockeport:
2022/2023
21223-1-6-24</t>
        </r>
        <r>
          <rPr>
            <sz val="9"/>
            <color indexed="81"/>
            <rFont val="Tahoma"/>
            <family val="2"/>
          </rPr>
          <t xml:space="preserve">
Action items from Accessibility Plan $2,000
PLUS
Community ACCESS-ability Town's portion $3,385
</t>
        </r>
      </text>
    </comment>
    <comment ref="C52" authorId="0" shapeId="0" xr:uid="{54D91662-C54C-4DDA-8403-6E632D3CD78D}">
      <text>
        <r>
          <rPr>
            <b/>
            <sz val="9"/>
            <color indexed="81"/>
            <rFont val="Tahoma"/>
            <family val="2"/>
          </rPr>
          <t xml:space="preserve">Lockeport:
2022/2023
</t>
        </r>
        <r>
          <rPr>
            <sz val="9"/>
            <color indexed="81"/>
            <rFont val="Tahoma"/>
            <family val="2"/>
          </rPr>
          <t xml:space="preserve">
Dayle requested contingency fund of $2000
</t>
        </r>
      </text>
    </comment>
    <comment ref="C54" authorId="0" shapeId="0" xr:uid="{3FD44972-2195-4422-B6B2-62946CB92029}">
      <text>
        <r>
          <rPr>
            <b/>
            <sz val="9"/>
            <color indexed="81"/>
            <rFont val="Tahoma"/>
            <family val="2"/>
          </rPr>
          <t>Lockeport:</t>
        </r>
        <r>
          <rPr>
            <sz val="9"/>
            <color indexed="81"/>
            <rFont val="Tahoma"/>
            <family val="2"/>
          </rPr>
          <t xml:space="preserve">
2021/22 = 1745.34 Paid May 12
2022/23 = 1914.84
2023/24 = 2076.39</t>
        </r>
      </text>
    </comment>
  </commentList>
</comments>
</file>

<file path=xl/sharedStrings.xml><?xml version="1.0" encoding="utf-8"?>
<sst xmlns="http://schemas.openxmlformats.org/spreadsheetml/2006/main" count="1123" uniqueCount="1032">
  <si>
    <t>BUDGET</t>
  </si>
  <si>
    <t>REVENUE</t>
  </si>
  <si>
    <t>TOTAL REVENUE</t>
  </si>
  <si>
    <t>PROTECTIVE SERVICES</t>
  </si>
  <si>
    <t>TOTAL ENVIRONMENTAL DEVELOPMENT</t>
  </si>
  <si>
    <t>TOTAL FISCAL SERVICES</t>
  </si>
  <si>
    <t>SURPLUS/DEFICIT</t>
  </si>
  <si>
    <t>Budget</t>
  </si>
  <si>
    <t>TAXES</t>
  </si>
  <si>
    <t>11110-1-1-60</t>
  </si>
  <si>
    <t>11121-1-1-60</t>
  </si>
  <si>
    <t>11150-1-1-60</t>
  </si>
  <si>
    <t>11214-1-1-60</t>
  </si>
  <si>
    <t>BUSINESS PROPERTY</t>
  </si>
  <si>
    <t>11420-1-0-00</t>
  </si>
  <si>
    <t>11430-1-0-00</t>
  </si>
  <si>
    <t>11431-1-0-00</t>
  </si>
  <si>
    <t>OTHER TAXES</t>
  </si>
  <si>
    <t>11910-1-0-00</t>
  </si>
  <si>
    <t>TOTAL TAXES</t>
  </si>
  <si>
    <t>GRANTS IN LIEU</t>
  </si>
  <si>
    <t>12100-1-0-00</t>
  </si>
  <si>
    <t>12280-1-0-00</t>
  </si>
  <si>
    <t>12310-1-0-00</t>
  </si>
  <si>
    <t>12330-1-0-00</t>
  </si>
  <si>
    <t>13320-1-0-00</t>
  </si>
  <si>
    <t>Other Local Gov't - Fire Protection</t>
  </si>
  <si>
    <t>SALE OF SERVICES</t>
  </si>
  <si>
    <t>14110-1-0-00</t>
  </si>
  <si>
    <t>15900-1-6-07</t>
  </si>
  <si>
    <t>15910-1-6-07</t>
  </si>
  <si>
    <t>15900-1-6-09</t>
  </si>
  <si>
    <t>19200-1-0-00</t>
  </si>
  <si>
    <t>OTHER REVENUE OWN SOURCES</t>
  </si>
  <si>
    <t>15100-1-0-00</t>
  </si>
  <si>
    <t>15200-1-0-00</t>
  </si>
  <si>
    <t>15800-1-0-00</t>
  </si>
  <si>
    <t>15500-1-0-00</t>
  </si>
  <si>
    <t>15600-0-0-00</t>
  </si>
  <si>
    <t>15900-1-2-04</t>
  </si>
  <si>
    <t>15900-1-2-05</t>
  </si>
  <si>
    <t>15900-1-0-00</t>
  </si>
  <si>
    <t>Miscellaneous</t>
  </si>
  <si>
    <t>15900-1-5-13</t>
  </si>
  <si>
    <t>15900-1-5-15</t>
  </si>
  <si>
    <t>UNCONDITIONAL TRANSFER FROM OTHER GOV'T</t>
  </si>
  <si>
    <t>16281-1-0-00</t>
  </si>
  <si>
    <t>TOTAL UNCONDITIONAL TRANSFER</t>
  </si>
  <si>
    <t>CONDITIONAL TRANSFER OTHER GOV'T</t>
  </si>
  <si>
    <t>17532-1-0-00</t>
  </si>
  <si>
    <t>17500-1-1-00</t>
  </si>
  <si>
    <t>17500-1-6-09</t>
  </si>
  <si>
    <t>OTHER TRANSFERS</t>
  </si>
  <si>
    <t>19110-1-0-00</t>
  </si>
  <si>
    <t>Valuation Allowances</t>
  </si>
  <si>
    <t>Surplus from prior year</t>
  </si>
  <si>
    <t>Grants In Lieu</t>
  </si>
  <si>
    <t>Provincial</t>
  </si>
  <si>
    <t>Federal</t>
  </si>
  <si>
    <t>EXPENSES</t>
  </si>
  <si>
    <t>LEGISLATIVE</t>
  </si>
  <si>
    <t>21131-1-1-01</t>
  </si>
  <si>
    <t>21206-1-1-01</t>
  </si>
  <si>
    <t>CPP</t>
  </si>
  <si>
    <t>21112-1-1-01</t>
  </si>
  <si>
    <t>21113-1-1-01</t>
  </si>
  <si>
    <t>Accomodations</t>
  </si>
  <si>
    <t>21114-1-1-01</t>
  </si>
  <si>
    <t>Meals - Mayor</t>
  </si>
  <si>
    <t>Misc. Expense</t>
  </si>
  <si>
    <t>21131-1-1-02</t>
  </si>
  <si>
    <t>21206-1-1-02</t>
  </si>
  <si>
    <t>21208-1-1-02</t>
  </si>
  <si>
    <t>Medical &amp; Life Insurance</t>
  </si>
  <si>
    <t>21113-1-1-02</t>
  </si>
  <si>
    <t>21112-1-1-02</t>
  </si>
  <si>
    <t>21114-1-1-02</t>
  </si>
  <si>
    <t>Meals - Councillors</t>
  </si>
  <si>
    <t>TOTAL LEGISLATIVE</t>
  </si>
  <si>
    <t>21200-0-1-01</t>
  </si>
  <si>
    <t>Town Clerk Wages</t>
  </si>
  <si>
    <t>21200-0-1-03</t>
  </si>
  <si>
    <t>21200-0-1-04</t>
  </si>
  <si>
    <t>21205-1-1-00</t>
  </si>
  <si>
    <t>EI Expense</t>
  </si>
  <si>
    <t>21206-1-1-00</t>
  </si>
  <si>
    <t>CPP Expense</t>
  </si>
  <si>
    <t>21207-1-1-00</t>
  </si>
  <si>
    <t>Pension Expense</t>
  </si>
  <si>
    <t>21204-1-1-00</t>
  </si>
  <si>
    <t>Hilton Chymist Pension Fund</t>
  </si>
  <si>
    <t>21208-1-1-00</t>
  </si>
  <si>
    <t>Medical and Life Ins.</t>
  </si>
  <si>
    <t>21209-1-1-00</t>
  </si>
  <si>
    <t>Worker's Compensation</t>
  </si>
  <si>
    <t>21210-1-1-00</t>
  </si>
  <si>
    <t>Janitor Supplies</t>
  </si>
  <si>
    <t>21211-1-1-00</t>
  </si>
  <si>
    <t>Insurance</t>
  </si>
  <si>
    <t>21212-1-1-00</t>
  </si>
  <si>
    <t>Repairs and Maintenance</t>
  </si>
  <si>
    <t>21213-1-1-00</t>
  </si>
  <si>
    <t>21214-1-1-00</t>
  </si>
  <si>
    <t>Water</t>
  </si>
  <si>
    <t>21215-1-1-00</t>
  </si>
  <si>
    <t>Supplies</t>
  </si>
  <si>
    <t>21216-1-1-00</t>
  </si>
  <si>
    <t>Postage</t>
  </si>
  <si>
    <t>21217-1-1-00</t>
  </si>
  <si>
    <t>Advertising</t>
  </si>
  <si>
    <t>21218-1-1-00</t>
  </si>
  <si>
    <t>Telephone</t>
  </si>
  <si>
    <t>21113-1-1-00</t>
  </si>
  <si>
    <t>21114-1-1-00</t>
  </si>
  <si>
    <t>Meals</t>
  </si>
  <si>
    <t>21220-1-1-00</t>
  </si>
  <si>
    <t>Training</t>
  </si>
  <si>
    <t>21221-1-1-00</t>
  </si>
  <si>
    <t>Equipment Leases &amp; Rentals</t>
  </si>
  <si>
    <t>21222-1-1-00</t>
  </si>
  <si>
    <t>Computer Services</t>
  </si>
  <si>
    <t>21223-1-1-00</t>
  </si>
  <si>
    <t>21227-1-1-00</t>
  </si>
  <si>
    <t>21224-1-1-00</t>
  </si>
  <si>
    <t>Office Equipment</t>
  </si>
  <si>
    <t>21225-1-1-00</t>
  </si>
  <si>
    <t>21112-1-1-00</t>
  </si>
  <si>
    <t>Mileage</t>
  </si>
  <si>
    <t>21230-1-1-00</t>
  </si>
  <si>
    <t>Legal Fees</t>
  </si>
  <si>
    <t>22490-1-1-00</t>
  </si>
  <si>
    <t>Dues &amp; Fees</t>
  </si>
  <si>
    <t>21231-0-0-00</t>
  </si>
  <si>
    <t>Accounting and Audit Fees</t>
  </si>
  <si>
    <t>21920-1-1-00</t>
  </si>
  <si>
    <t>Conventions &amp; Delegations</t>
  </si>
  <si>
    <t>21930-1-0-00</t>
  </si>
  <si>
    <t>Liability Insurance</t>
  </si>
  <si>
    <t>28190-1-0-00</t>
  </si>
  <si>
    <t>Bank Charges</t>
  </si>
  <si>
    <t>OTHER GENERAL GOV'T SERVICES</t>
  </si>
  <si>
    <t>21243-1-1-00</t>
  </si>
  <si>
    <t>Tax Rebates or Cancellations</t>
  </si>
  <si>
    <t>28410-2-1-01</t>
  </si>
  <si>
    <t>21244-1-1-00</t>
  </si>
  <si>
    <t>Other Taxation</t>
  </si>
  <si>
    <t>Interest on Short Term Borrowings</t>
  </si>
  <si>
    <t>21910-0-0-00</t>
  </si>
  <si>
    <t>21950-0-0-00</t>
  </si>
  <si>
    <t>21990-0-0-00</t>
  </si>
  <si>
    <t>Other General Services</t>
  </si>
  <si>
    <t>22110-1-2-02</t>
  </si>
  <si>
    <t>Police Protection</t>
  </si>
  <si>
    <t>28421-2-1-01</t>
  </si>
  <si>
    <t>22100-1-0-00</t>
  </si>
  <si>
    <t>Prosecutorial Services</t>
  </si>
  <si>
    <t>22111-1-2-02</t>
  </si>
  <si>
    <t>DNA Costs</t>
  </si>
  <si>
    <t>Cleaning Supplies</t>
  </si>
  <si>
    <t>FIRE PROTECTION</t>
  </si>
  <si>
    <t>21112-1-2-03</t>
  </si>
  <si>
    <t>21114-1-2-03</t>
  </si>
  <si>
    <t>21215-1-2-03</t>
  </si>
  <si>
    <t>Office Supplies</t>
  </si>
  <si>
    <t>22490-1-2-03</t>
  </si>
  <si>
    <t>Dues</t>
  </si>
  <si>
    <t>22421-1-2-03</t>
  </si>
  <si>
    <t>Honorariums</t>
  </si>
  <si>
    <t>21208-1-2-03</t>
  </si>
  <si>
    <t>Accident &amp; Life Insurance</t>
  </si>
  <si>
    <t>22430-1-2-03</t>
  </si>
  <si>
    <t>21220-1-2-03</t>
  </si>
  <si>
    <t>21213-1-2-03</t>
  </si>
  <si>
    <t>Electricity</t>
  </si>
  <si>
    <t>21218-1-2-03</t>
  </si>
  <si>
    <t>21211-1-2-03</t>
  </si>
  <si>
    <t>Building Insurance</t>
  </si>
  <si>
    <t>21212-1-2-03</t>
  </si>
  <si>
    <t>Repairs &amp; Maintenance Building</t>
  </si>
  <si>
    <t>21210-1-2-03</t>
  </si>
  <si>
    <t>23000-1-2-03</t>
  </si>
  <si>
    <t>Gas &amp; Oil</t>
  </si>
  <si>
    <t>22482-1-2-03</t>
  </si>
  <si>
    <t>Vehicle Insurance</t>
  </si>
  <si>
    <t>22483-1-2-03</t>
  </si>
  <si>
    <t>Vehicle Repair &amp; Maintenance</t>
  </si>
  <si>
    <t>22485-1-2-03</t>
  </si>
  <si>
    <t>Minor Tools &amp; Equipment</t>
  </si>
  <si>
    <t>22486-1-2-03</t>
  </si>
  <si>
    <t>Equipment Repairs &amp; Maintenance</t>
  </si>
  <si>
    <t>21223-1-2-03</t>
  </si>
  <si>
    <t>21208-1-2-05</t>
  </si>
  <si>
    <t>22421-1-2-05</t>
  </si>
  <si>
    <t>23000-1-2-05</t>
  </si>
  <si>
    <t>21211-1-2-05</t>
  </si>
  <si>
    <t>Equipment Insurance</t>
  </si>
  <si>
    <t>22482-1-2-05</t>
  </si>
  <si>
    <t>22483-1-2-05</t>
  </si>
  <si>
    <t>Vehicle Repairs &amp; Maintenance</t>
  </si>
  <si>
    <t>21215-1-2-05</t>
  </si>
  <si>
    <t>22485-1-2-05</t>
  </si>
  <si>
    <t>21112-1-2-05</t>
  </si>
  <si>
    <t>21220-1-2-05</t>
  </si>
  <si>
    <t>22430-1-2-05</t>
  </si>
  <si>
    <t>21223-1-2-05</t>
  </si>
  <si>
    <t>ANIMAL &amp; PEST CONTROL</t>
  </si>
  <si>
    <t>22930-1-2-04</t>
  </si>
  <si>
    <t>Animal &amp; Pest Control</t>
  </si>
  <si>
    <t>TOTAL ANIMAL &amp; PEST CONTROL</t>
  </si>
  <si>
    <t>TRANSPORTATION SERVICES</t>
  </si>
  <si>
    <t>21200-0-3-01</t>
  </si>
  <si>
    <t>21200-0-3-02</t>
  </si>
  <si>
    <t>21205-1-3-00</t>
  </si>
  <si>
    <t>EI</t>
  </si>
  <si>
    <t>21206-1-3-00</t>
  </si>
  <si>
    <t>21207-1-3-00</t>
  </si>
  <si>
    <t>Pension</t>
  </si>
  <si>
    <t>21208-1-3-00</t>
  </si>
  <si>
    <t>Blue Cross</t>
  </si>
  <si>
    <t>21209-1-3-00</t>
  </si>
  <si>
    <t>Workers Compensation</t>
  </si>
  <si>
    <t>21112-1-3-00</t>
  </si>
  <si>
    <t>21114-1-3-00</t>
  </si>
  <si>
    <t>21220-1-3-00</t>
  </si>
  <si>
    <t>23111-1-3-00</t>
  </si>
  <si>
    <t>Clothing Allowance</t>
  </si>
  <si>
    <t>21213-1-3-00</t>
  </si>
  <si>
    <t>21212-1-3-00</t>
  </si>
  <si>
    <t>21211-1-3-00</t>
  </si>
  <si>
    <t>21218-1-3-00</t>
  </si>
  <si>
    <t>21214-1-3-00</t>
  </si>
  <si>
    <t>22485-1-3-00</t>
  </si>
  <si>
    <t>21215-1-3-00</t>
  </si>
  <si>
    <t>22481-1-3-00</t>
  </si>
  <si>
    <t>Vehicle Registration</t>
  </si>
  <si>
    <t>23000-1-3-00</t>
  </si>
  <si>
    <t>22482-1-3-00</t>
  </si>
  <si>
    <t>22483-1-3-00</t>
  </si>
  <si>
    <t>Repairs &amp; Maintenance Vehicle</t>
  </si>
  <si>
    <t>23232-1-3-00</t>
  </si>
  <si>
    <t>23235-1-3-00</t>
  </si>
  <si>
    <t>21221-1-3-00</t>
  </si>
  <si>
    <t>22484-1-3-00</t>
  </si>
  <si>
    <t>Salt Spreader Repairs &amp; Maintenance</t>
  </si>
  <si>
    <t>23236-1-3-00</t>
  </si>
  <si>
    <t>Road &amp; Sidewalk Maintenance</t>
  </si>
  <si>
    <t>23237-1-3-00</t>
  </si>
  <si>
    <t>Drainage Ditches</t>
  </si>
  <si>
    <t>21213-1-3-01</t>
  </si>
  <si>
    <t>Street Lighting</t>
  </si>
  <si>
    <t>23260-1-3-00</t>
  </si>
  <si>
    <t>Street Signs &amp; Markings</t>
  </si>
  <si>
    <t>SEWER TREATMENT</t>
  </si>
  <si>
    <t>21200-0-4-02</t>
  </si>
  <si>
    <t>21200-0-4-05</t>
  </si>
  <si>
    <t>21200-0-4-03</t>
  </si>
  <si>
    <t>Janitor (5%)</t>
  </si>
  <si>
    <t>21205-1-4-04</t>
  </si>
  <si>
    <t>21206-1-4-04</t>
  </si>
  <si>
    <t>21207-1-4-04</t>
  </si>
  <si>
    <t xml:space="preserve">Pension </t>
  </si>
  <si>
    <t>21208-1-4-04</t>
  </si>
  <si>
    <t>21209-1-4-04</t>
  </si>
  <si>
    <t>21220-1-4-04</t>
  </si>
  <si>
    <t>23111-1-4-04</t>
  </si>
  <si>
    <t>21213-1-4-11</t>
  </si>
  <si>
    <t>21211-1-4-11</t>
  </si>
  <si>
    <t>21212-1-4-11</t>
  </si>
  <si>
    <t>Repairs &amp; Maintenance</t>
  </si>
  <si>
    <t>21215-1-4-11</t>
  </si>
  <si>
    <t>Sewage Lift Stations Supplies</t>
  </si>
  <si>
    <t>22481-1-4-04</t>
  </si>
  <si>
    <t>23000-1-4-04</t>
  </si>
  <si>
    <t>22482-1-4-04</t>
  </si>
  <si>
    <t>22483-1-4-04</t>
  </si>
  <si>
    <t>24240-1-4-04</t>
  </si>
  <si>
    <t>24242-1-4-04</t>
  </si>
  <si>
    <t>21213-1-4-04</t>
  </si>
  <si>
    <t>21211-1-4-04</t>
  </si>
  <si>
    <t>21210-1-4-04</t>
  </si>
  <si>
    <t>21215-1-4-04</t>
  </si>
  <si>
    <t>21218-1-4-04</t>
  </si>
  <si>
    <t>22485-1-4-04</t>
  </si>
  <si>
    <t>21212-1-4-04</t>
  </si>
  <si>
    <t>MEDICAL CENTRE</t>
  </si>
  <si>
    <t>21213-1-4-01</t>
  </si>
  <si>
    <t>21211-1-4-01</t>
  </si>
  <si>
    <t>21210-1-4-01</t>
  </si>
  <si>
    <t>21223-1-4-01</t>
  </si>
  <si>
    <t>21212-1-4-01</t>
  </si>
  <si>
    <t>21200-1-4-01</t>
  </si>
  <si>
    <t>28456-2-1-01</t>
  </si>
  <si>
    <t>ENVIRONMENTAL DEVELOPMENT SERVICES</t>
  </si>
  <si>
    <t>21223-1-5-13</t>
  </si>
  <si>
    <t>21223-1-5-15</t>
  </si>
  <si>
    <t>26510-1-7-16</t>
  </si>
  <si>
    <t>21200-1-5-12</t>
  </si>
  <si>
    <t>21112-1-5-12</t>
  </si>
  <si>
    <t>21218-1-5-12</t>
  </si>
  <si>
    <t>21215-1-5-12</t>
  </si>
  <si>
    <t>21217-1-5-12</t>
  </si>
  <si>
    <t>21223-1-5-12</t>
  </si>
  <si>
    <t>Administration</t>
  </si>
  <si>
    <t>21214-1-6-07</t>
  </si>
  <si>
    <t>21213-1-6-07</t>
  </si>
  <si>
    <t>21212-1-6-07</t>
  </si>
  <si>
    <t>21210-1-6-07</t>
  </si>
  <si>
    <t>21213-1-6-14</t>
  </si>
  <si>
    <t>21212-1-6-14</t>
  </si>
  <si>
    <t>21211-1-6-14</t>
  </si>
  <si>
    <t>21212-1-6-03</t>
  </si>
  <si>
    <t>22485-1-6-03</t>
  </si>
  <si>
    <t>21211-1-6-03</t>
  </si>
  <si>
    <t>21200-0-6-01</t>
  </si>
  <si>
    <t>Community Coordinator Wages</t>
  </si>
  <si>
    <t>21200-0-6-02</t>
  </si>
  <si>
    <t>21206-1-6-07</t>
  </si>
  <si>
    <t>21207-1-6-07</t>
  </si>
  <si>
    <t>Company Pension</t>
  </si>
  <si>
    <t>21209-1-6-07</t>
  </si>
  <si>
    <t>Workmens Compensation</t>
  </si>
  <si>
    <t>21208-1-6-07</t>
  </si>
  <si>
    <t>22490-1-6-07</t>
  </si>
  <si>
    <t>Dues &amp; Fees (RNS)</t>
  </si>
  <si>
    <t>21112-1-6-07</t>
  </si>
  <si>
    <t>21114-1-6-07</t>
  </si>
  <si>
    <t>21920-1-6-07</t>
  </si>
  <si>
    <t>21220-1-6-07</t>
  </si>
  <si>
    <t>21218-1-6-07</t>
  </si>
  <si>
    <t>21215-1-6-07</t>
  </si>
  <si>
    <t>21216-1-6-07</t>
  </si>
  <si>
    <t>21217-1-6-07</t>
  </si>
  <si>
    <t>22485-1-6-07</t>
  </si>
  <si>
    <t>21215-1-6-05</t>
  </si>
  <si>
    <t>21221-1-6-15</t>
  </si>
  <si>
    <t>21211-1-6-15</t>
  </si>
  <si>
    <t>21228-1-6-15</t>
  </si>
  <si>
    <t>21223-1-6-15</t>
  </si>
  <si>
    <t>21221-1-6-08</t>
  </si>
  <si>
    <t>21213-1-6-08</t>
  </si>
  <si>
    <t>21211-1-6-08</t>
  </si>
  <si>
    <t>Insurance (Seacap Memorial Park)</t>
  </si>
  <si>
    <t>21211-1-6-11</t>
  </si>
  <si>
    <t>Insurance (Rood's Head Park)</t>
  </si>
  <si>
    <t>21223-1-6-08</t>
  </si>
  <si>
    <t>21212-1-6-16</t>
  </si>
  <si>
    <t>21211-1-6-16</t>
  </si>
  <si>
    <t>21212-1-6-17</t>
  </si>
  <si>
    <t>21211-1-6-17</t>
  </si>
  <si>
    <t>21213-1-6-17</t>
  </si>
  <si>
    <t>21223-1-6-12</t>
  </si>
  <si>
    <t>21212-1-6-10</t>
  </si>
  <si>
    <t>21211-1-6-10</t>
  </si>
  <si>
    <t>21213-1-6-10</t>
  </si>
  <si>
    <t>21218-1-6-10</t>
  </si>
  <si>
    <t>21200-0-6-20</t>
  </si>
  <si>
    <t>21112-1-6-10</t>
  </si>
  <si>
    <t>21210-1-6-10</t>
  </si>
  <si>
    <t>21223-1-6-10</t>
  </si>
  <si>
    <t>28472-2-1-01</t>
  </si>
  <si>
    <t>Regional Library</t>
  </si>
  <si>
    <t>21205-1-6-09</t>
  </si>
  <si>
    <t>21206-1-6-09</t>
  </si>
  <si>
    <t>21209-1-6-09</t>
  </si>
  <si>
    <t>21218-1-6-09</t>
  </si>
  <si>
    <t>21213-1-6-09</t>
  </si>
  <si>
    <t>21211-1-6-09</t>
  </si>
  <si>
    <t>21217-1-6-09</t>
  </si>
  <si>
    <t>21210-1-6-09</t>
  </si>
  <si>
    <t>21215-1-6-09</t>
  </si>
  <si>
    <t>21212-1-6-09</t>
  </si>
  <si>
    <t>21224-1-6-09</t>
  </si>
  <si>
    <t>21223-1-6-09</t>
  </si>
  <si>
    <t>FISCAL SERVICES</t>
  </si>
  <si>
    <t>28211-1-0-00</t>
  </si>
  <si>
    <t>28200-2-1-01</t>
  </si>
  <si>
    <t>28224-2-1-01</t>
  </si>
  <si>
    <t>General Capital Fund (Fiscal Services)</t>
  </si>
  <si>
    <t>28215-2-1-01</t>
  </si>
  <si>
    <t>28320-2-1-01</t>
  </si>
  <si>
    <t>28477-2-1-01</t>
  </si>
  <si>
    <t>29200-1-0-00</t>
  </si>
  <si>
    <t>TOTAL EXPENDITURES</t>
  </si>
  <si>
    <t>21114-1-4-04</t>
  </si>
  <si>
    <t>21215-2-6-01</t>
  </si>
  <si>
    <t>21215-2-6-02</t>
  </si>
  <si>
    <t>21215-2-6-03</t>
  </si>
  <si>
    <t>15900-2-6-02</t>
  </si>
  <si>
    <t>15900-2-6-03</t>
  </si>
  <si>
    <t>15900-1-2-03</t>
  </si>
  <si>
    <t>Salt Expense</t>
  </si>
  <si>
    <t>Contribution to SCEEMO</t>
  </si>
  <si>
    <t>21223-1-2-06</t>
  </si>
  <si>
    <t>17500-1-2-06</t>
  </si>
  <si>
    <t>Issue of Debenture</t>
  </si>
  <si>
    <t>Payroll Services</t>
  </si>
  <si>
    <t>21290-1-1-00</t>
  </si>
  <si>
    <t>21213-1-6-15</t>
  </si>
  <si>
    <t>Snow Removal Equipment</t>
  </si>
  <si>
    <t>Minor Sports Program Expenses</t>
  </si>
  <si>
    <t>21218-1-2-06</t>
  </si>
  <si>
    <t>Telephone - EMO</t>
  </si>
  <si>
    <t>15910-1-5-12</t>
  </si>
  <si>
    <t>Repairs &amp; Maintenance (Rood's Head Park)</t>
  </si>
  <si>
    <t>21212-1-6-11</t>
  </si>
  <si>
    <t>21223-1-6-11</t>
  </si>
  <si>
    <t>21213-1-6-18</t>
  </si>
  <si>
    <t>21212-1-6-18</t>
  </si>
  <si>
    <t>21211-1-6-18</t>
  </si>
  <si>
    <t>21223-1-6-18</t>
  </si>
  <si>
    <t>21213-1-2-05</t>
  </si>
  <si>
    <t>21223-1-4-15</t>
  </si>
  <si>
    <t>21211-1-6-02</t>
  </si>
  <si>
    <t>21212-1-6-02</t>
  </si>
  <si>
    <t>21213-1-6-02</t>
  </si>
  <si>
    <t>19120-0-0-00</t>
  </si>
  <si>
    <t>28110-1-1-00</t>
  </si>
  <si>
    <t>Janitor Wages 10%</t>
  </si>
  <si>
    <t>Janitor Wages (35%)</t>
  </si>
  <si>
    <t>21200-0-5-12</t>
  </si>
  <si>
    <t>26511-1-7-16</t>
  </si>
  <si>
    <t>21213-1-5-12</t>
  </si>
  <si>
    <t>21212-1-5-12</t>
  </si>
  <si>
    <t>21211-1-5-12</t>
  </si>
  <si>
    <t>Assessment Determined by Canada Post</t>
  </si>
  <si>
    <t>15900-1-5-12</t>
  </si>
  <si>
    <t>Misc. Garbage Expenses</t>
  </si>
  <si>
    <t>21205-1-5-12</t>
  </si>
  <si>
    <t>EI - Tourism</t>
  </si>
  <si>
    <t>21206-1-5-12</t>
  </si>
  <si>
    <t>CPP - Tourism</t>
  </si>
  <si>
    <t>21209-1-5-12</t>
  </si>
  <si>
    <t>WCB - Tourism</t>
  </si>
  <si>
    <t>21210-1-5-12</t>
  </si>
  <si>
    <t>21214-1-6-18</t>
  </si>
  <si>
    <t>17600-1-5-12</t>
  </si>
  <si>
    <t>Janitor Wages (5%)</t>
  </si>
  <si>
    <t>21200-0-6-09</t>
  </si>
  <si>
    <t>21202-1-1-00</t>
  </si>
  <si>
    <t>Employee Assistance Program</t>
  </si>
  <si>
    <t>19200-0-0-00</t>
  </si>
  <si>
    <t>21218-1-0-00</t>
  </si>
  <si>
    <t>Telephone - Legislative</t>
  </si>
  <si>
    <t>Tax Sale Expenses</t>
  </si>
  <si>
    <t>28133-1-2-03</t>
  </si>
  <si>
    <t>28112-1-2-03</t>
  </si>
  <si>
    <t>28133-1-1-00</t>
  </si>
  <si>
    <t>28112-1-1-00</t>
  </si>
  <si>
    <t>28133-1-6-10</t>
  </si>
  <si>
    <t>28112-1-6-10</t>
  </si>
  <si>
    <t>28133-1-4-01</t>
  </si>
  <si>
    <t>28112-1-4-01</t>
  </si>
  <si>
    <t>28133-1-5-12</t>
  </si>
  <si>
    <t>28112-1-5-12</t>
  </si>
  <si>
    <t>28133-1-3-00</t>
  </si>
  <si>
    <t>28112-1-3-00</t>
  </si>
  <si>
    <t>28133-1-6-14</t>
  </si>
  <si>
    <t>28112-1-6-14</t>
  </si>
  <si>
    <t>28112-1-4-04</t>
  </si>
  <si>
    <t>28133-1-6-21</t>
  </si>
  <si>
    <t>28112-1-6-21</t>
  </si>
  <si>
    <t>Other Local Gov't - Tourism</t>
  </si>
  <si>
    <t>13370-1-5-12</t>
  </si>
  <si>
    <t>28133-1-4-04</t>
  </si>
  <si>
    <t>15900-2-6-06</t>
  </si>
  <si>
    <t>21226-1-3-00</t>
  </si>
  <si>
    <t>Gas Tax Approved Projects</t>
  </si>
  <si>
    <t>21226-1-4-04</t>
  </si>
  <si>
    <t>21223-1-7-16</t>
  </si>
  <si>
    <t>Building Inspections</t>
  </si>
  <si>
    <t>Fire Inspections</t>
  </si>
  <si>
    <t>Waste Diversion</t>
  </si>
  <si>
    <t>C&amp;D Operation</t>
  </si>
  <si>
    <t>28134-1-5-12</t>
  </si>
  <si>
    <t>28113-1-5-12</t>
  </si>
  <si>
    <t>15800-1-6-07</t>
  </si>
  <si>
    <t>19200-1-6-03</t>
  </si>
  <si>
    <t>21245-1-0-00</t>
  </si>
  <si>
    <t>FEDERAL GOVERNMENT GIL</t>
  </si>
  <si>
    <t>PROVINCIAL GOVERNMENT GIL</t>
  </si>
  <si>
    <t>15900-2-6-04</t>
  </si>
  <si>
    <t>PROVINCIAL GOVERNMENT (FIR1017500)</t>
  </si>
  <si>
    <t>TOTAL BUSINESS PROPERTY</t>
  </si>
  <si>
    <t>TOTAL OTHER TAXES</t>
  </si>
  <si>
    <t>TOTAL FEDERAL GOV. GIL</t>
  </si>
  <si>
    <t>TOTAL PROVINCIAL GIL</t>
  </si>
  <si>
    <t>TOTAL PROVINCIAL GOVERNMENT</t>
  </si>
  <si>
    <t>Remuneration - Mayor</t>
  </si>
  <si>
    <t>Remuneration - Councillors</t>
  </si>
  <si>
    <t>Heritage Expenses</t>
  </si>
  <si>
    <t>Computer Programs</t>
  </si>
  <si>
    <t>TOTAL GG TERM LOAN INTEREST (FIR1021722)</t>
  </si>
  <si>
    <t>VALUATION ALLOWANCES</t>
  </si>
  <si>
    <t>TOTAL VALUATION ALLOWANCES</t>
  </si>
  <si>
    <t>TOTAL OTHER GENERAL GOV'T SERVICES</t>
  </si>
  <si>
    <t>TOTAL GENERAL ADMINISTRATION</t>
  </si>
  <si>
    <t>MEDICAL FIRST RESPONDERS</t>
  </si>
  <si>
    <t>TOTAL MEDICAL FIRST RESPONDERS</t>
  </si>
  <si>
    <t>INCLUDE IN FIR1022900</t>
  </si>
  <si>
    <t>ROAD TRANSPORT</t>
  </si>
  <si>
    <t>TOTAL ROAD TRANSPORT</t>
  </si>
  <si>
    <t>Telephone &amp; Internet</t>
  </si>
  <si>
    <t>RECREATION ADMIN (FIR1027110)</t>
  </si>
  <si>
    <t>EI - Recreation</t>
  </si>
  <si>
    <t>CPP - Recreation</t>
  </si>
  <si>
    <t>21210-1-6-18</t>
  </si>
  <si>
    <t>Cleaning Supplies - Lighthouse</t>
  </si>
  <si>
    <t>Cleaning Supplies - Rec Centre</t>
  </si>
  <si>
    <t>Building Insurance - Market Place</t>
  </si>
  <si>
    <t>Building Insurance - Bandstand</t>
  </si>
  <si>
    <t>Building Insurance - Seacaps Lighthouse</t>
  </si>
  <si>
    <t>Repairs &amp; Maintenance - Market Place</t>
  </si>
  <si>
    <t>Repairs &amp; Maintenance - Rec Centre</t>
  </si>
  <si>
    <t>Repairs &amp; Maintenance - Bandstand</t>
  </si>
  <si>
    <t>Repairs &amp; Maintenance - Seacaps Lighthouse</t>
  </si>
  <si>
    <t>Electricity - Rec Centre</t>
  </si>
  <si>
    <t>Electricity - Bandstand</t>
  </si>
  <si>
    <t>Electricity - Seacaps Lighthouse</t>
  </si>
  <si>
    <t>Water Costs (50%) - Rec Centre</t>
  </si>
  <si>
    <t>Water Costs - Seacaps Lighthouse</t>
  </si>
  <si>
    <t>Equipment - Market Place</t>
  </si>
  <si>
    <t>Insurance - Widow's Walk</t>
  </si>
  <si>
    <t>Insurance - Athletic Fields</t>
  </si>
  <si>
    <t>Insurance - Beach Ramp &amp; Trestles</t>
  </si>
  <si>
    <t>Insurance - Boardwalk</t>
  </si>
  <si>
    <t>Repairs &amp; Maintenance - Widow's Walk</t>
  </si>
  <si>
    <t>Repairs &amp; Maintenance - Beach Ramp &amp; Trestles</t>
  </si>
  <si>
    <t>Repairs &amp; Maintenance - Boardwalk</t>
  </si>
  <si>
    <t>Electricity - Widow's Walk</t>
  </si>
  <si>
    <t xml:space="preserve">Electricity - Ball Field Canteen </t>
  </si>
  <si>
    <t>Electricity - Boardwalk</t>
  </si>
  <si>
    <t>Equipment Leases &amp; Rentals - Athletic Fields</t>
  </si>
  <si>
    <t>Misc. Expense - Parks &amp; Playgrounds</t>
  </si>
  <si>
    <t>Misc. Expense - Athletic Fields</t>
  </si>
  <si>
    <t>Mileage - Library</t>
  </si>
  <si>
    <t>Janitor Wages (15%) - Library</t>
  </si>
  <si>
    <t>Cleaning Supplies - Library</t>
  </si>
  <si>
    <t>Building Insurance - Library</t>
  </si>
  <si>
    <t>Repairs &amp; Maintenance Building - Library</t>
  </si>
  <si>
    <t>Electricity - Library</t>
  </si>
  <si>
    <t>Telephone - Library</t>
  </si>
  <si>
    <t>Wages - Museum</t>
  </si>
  <si>
    <t>EI - Museum</t>
  </si>
  <si>
    <t>CPP - Museum</t>
  </si>
  <si>
    <t>WCB - Museum</t>
  </si>
  <si>
    <t>Telephone - Museum</t>
  </si>
  <si>
    <t>Electricity - Museum</t>
  </si>
  <si>
    <t>Insurance - Museum</t>
  </si>
  <si>
    <t>Advertising - Museum</t>
  </si>
  <si>
    <t>Cleaning Supplies - Museum</t>
  </si>
  <si>
    <t>Supplies - Museum</t>
  </si>
  <si>
    <t>Repairs &amp; Maintenance - Museum</t>
  </si>
  <si>
    <t>Furniture &amp; Equipment - Museum</t>
  </si>
  <si>
    <t>Misc Expense - Museum</t>
  </si>
  <si>
    <t>EXTRAORDINARY EXPENDITURE</t>
  </si>
  <si>
    <t>TOTAL EXTRAORDINARY EXPENDITURE</t>
  </si>
  <si>
    <t>LONG TERM PRINCIPAL PAYMENTS</t>
  </si>
  <si>
    <t>TOTAL PUBLIC HEALTH</t>
  </si>
  <si>
    <t>15910-1-5-13</t>
  </si>
  <si>
    <t xml:space="preserve">FEDERAL GAS TAX REFUND </t>
  </si>
  <si>
    <t>TOTAL FEDERAL GAS TAX REFUND</t>
  </si>
  <si>
    <t>Snow Removal Expenses (Contracted)</t>
  </si>
  <si>
    <t>Repairs &amp; Maintenance Lift Stations</t>
  </si>
  <si>
    <t>NS Department of Natural Resources - William's Island 01182927</t>
  </si>
  <si>
    <t>NS Department of Natural Resources - Lockeport Spur 08431043</t>
  </si>
  <si>
    <t xml:space="preserve">Her Majesty the Queen Can (Attn: Mun. Grants Division) RCMP Residence 08431868 </t>
  </si>
  <si>
    <t>Municipal Grants Division Carters Light 03389529</t>
  </si>
  <si>
    <t xml:space="preserve">Canada Post Corporation Office  03389499 </t>
  </si>
  <si>
    <t>21112-1-4-04</t>
  </si>
  <si>
    <t>Mileage - Sewer</t>
  </si>
  <si>
    <t>See Jt. Services Board tab</t>
  </si>
  <si>
    <t>TOTAL RECREATION</t>
  </si>
  <si>
    <t>TOTAL RECREATION &amp; CULTURE</t>
  </si>
  <si>
    <t>21214-1-5-12</t>
  </si>
  <si>
    <t>Water Costs</t>
  </si>
  <si>
    <t>Transfer from other funds (GAS TAX PROJECTS)</t>
  </si>
  <si>
    <t>Repairs &amp; Maintenance Plant</t>
  </si>
  <si>
    <t>Electricity Lift Stations</t>
  </si>
  <si>
    <t>Electricity Plant</t>
  </si>
  <si>
    <t xml:space="preserve">Gas Tax Approved Projects </t>
  </si>
  <si>
    <t>SERVICES PROVIDED TO OTHER GOV'T (FIR1013000)</t>
  </si>
  <si>
    <t>Summer Program Expenses</t>
  </si>
  <si>
    <t>Insurance - Lift Stations</t>
  </si>
  <si>
    <t>Town Hall Upgrades Debenture (32-A-1) Interest</t>
  </si>
  <si>
    <t>Debenture (32-A-1) Interest Payment</t>
  </si>
  <si>
    <t>Debenture (32-A-1)  Interest Public Works Upgrades</t>
  </si>
  <si>
    <t>Debenture (32-A-1) Interest Sewer Upgrades</t>
  </si>
  <si>
    <t>Cultural Park Debenture Principal 32-A-1</t>
  </si>
  <si>
    <t>28114-1-3-00</t>
  </si>
  <si>
    <t>Truck/Equip Debenture Interest 35-A-1</t>
  </si>
  <si>
    <t>28114-1-4-04</t>
  </si>
  <si>
    <t>Truck Debenture Interest 35-A-1</t>
  </si>
  <si>
    <t>28114-1-6-17</t>
  </si>
  <si>
    <t>28135-1-3-00</t>
  </si>
  <si>
    <t>28135-1-4-04</t>
  </si>
  <si>
    <t>28135-1-6-17</t>
  </si>
  <si>
    <t>Sewer Truck Debenture Principal 35-A-1</t>
  </si>
  <si>
    <t xml:space="preserve">Misc. Program </t>
  </si>
  <si>
    <t>21223-2-6-04</t>
  </si>
  <si>
    <t>Senior's Misc. Programs (Eg. Bingo)</t>
  </si>
  <si>
    <t>21223-1-6-14</t>
  </si>
  <si>
    <t>LAMBA projects</t>
  </si>
  <si>
    <t>Janitor Wages - Museum (5%)</t>
  </si>
  <si>
    <t>Mileage - Mayor</t>
  </si>
  <si>
    <t>Mileage- Councillors</t>
  </si>
  <si>
    <t>21215-1-2-06</t>
  </si>
  <si>
    <t>EMO Misc. Supplies</t>
  </si>
  <si>
    <t>21200-2-5-12</t>
  </si>
  <si>
    <t>21200-3-5-12</t>
  </si>
  <si>
    <t>21200-1-6-09</t>
  </si>
  <si>
    <t>21206-0-6-07</t>
  </si>
  <si>
    <t>EI - Rec. Summer Staff</t>
  </si>
  <si>
    <t>CPP - Rec. Summer Staff</t>
  </si>
  <si>
    <t>21206-2-6-09</t>
  </si>
  <si>
    <t>21205-2-5-12</t>
  </si>
  <si>
    <t>21205-3-5-12</t>
  </si>
  <si>
    <t>21206-2-5-12</t>
  </si>
  <si>
    <t>21206-3-5-12</t>
  </si>
  <si>
    <t>EI - Tourism Summer Staff</t>
  </si>
  <si>
    <t>CPP - Tourism Summer Staff</t>
  </si>
  <si>
    <t>21205-1-6-07</t>
  </si>
  <si>
    <t>TOTAL SERV PROV TO OTH GOV'T (FIR1013000) (SOE1399)</t>
  </si>
  <si>
    <t>TOTAL OTHER REVENUE OWN SOURCES (SOE1599)</t>
  </si>
  <si>
    <t>TOTAL PROTECTIVE SERVICES (SOE2299 minus Corrections)</t>
  </si>
  <si>
    <t>Transfers to Own Reserves (SOE3269 minus Gas Tax)</t>
  </si>
  <si>
    <t>TOTAL LONG TERM PRINCIPAL PAYMENTS (SOE3219)</t>
  </si>
  <si>
    <t>28137-1-1-00</t>
  </si>
  <si>
    <t>NS Power Heat Pump Interest</t>
  </si>
  <si>
    <t>LAMBA Baseball Field Expenses</t>
  </si>
  <si>
    <t>21228-1-6-08</t>
  </si>
  <si>
    <t>LAMBA Playground Projects</t>
  </si>
  <si>
    <t>28137-1-6-07</t>
  </si>
  <si>
    <t>NSPI Heat Pump Interest Rec Centre</t>
  </si>
  <si>
    <t>28136-1-1-00</t>
  </si>
  <si>
    <t>NSPI Heat Pump Principal Town Hall</t>
  </si>
  <si>
    <t>28136-1-6-07</t>
  </si>
  <si>
    <t>NSPI Heat Pump Principal Rec Centre</t>
  </si>
  <si>
    <t>Ocean Mist Cottages (Seasonal)</t>
  </si>
  <si>
    <t>21200-0-4-06</t>
  </si>
  <si>
    <t>21205-2-6-07</t>
  </si>
  <si>
    <t>21224-1-4-04</t>
  </si>
  <si>
    <t>21114-1-5-12</t>
  </si>
  <si>
    <t xml:space="preserve">Misc. Expenses - Seacaps Lighthouse </t>
  </si>
  <si>
    <t>TOTAL POLICE</t>
  </si>
  <si>
    <t>SHARED SERVICES</t>
  </si>
  <si>
    <t>TOTAL Shared Services &amp; Garbage</t>
  </si>
  <si>
    <t>TOWN OF LOCKEPORT</t>
  </si>
  <si>
    <t>21212-1-6-15</t>
  </si>
  <si>
    <t>21212-1-6-08</t>
  </si>
  <si>
    <t>21200-0-6-03</t>
  </si>
  <si>
    <t>21221-1-5-12</t>
  </si>
  <si>
    <t>21212-1-1-20</t>
  </si>
  <si>
    <t>21218-1-1-20</t>
  </si>
  <si>
    <t>21229-1-1-20</t>
  </si>
  <si>
    <t>21232-1-1-20</t>
  </si>
  <si>
    <t>22430-1-1-20</t>
  </si>
  <si>
    <t>28111-1-1-00</t>
  </si>
  <si>
    <t>Debenture Interest Accessibility (38-A-1)</t>
  </si>
  <si>
    <t>28111-1-6-07</t>
  </si>
  <si>
    <t>Debenture (38-A-1) Interest - Rec Cnt Accessibility</t>
  </si>
  <si>
    <t>28111-1-6-10</t>
  </si>
  <si>
    <t>Debenture (38-A-1) Interest - Library Accessibility</t>
  </si>
  <si>
    <t>28138-1-1-00</t>
  </si>
  <si>
    <t>28138-1-6-07</t>
  </si>
  <si>
    <t>28138-1-6-10</t>
  </si>
  <si>
    <t>28138-1-3-00</t>
  </si>
  <si>
    <t>26120-1-4-00</t>
  </si>
  <si>
    <t>26120-1-4-05</t>
  </si>
  <si>
    <t>Fire Alarm Systems &amp; Texting Services (50%)</t>
  </si>
  <si>
    <t>Alarm System &amp; Texts</t>
  </si>
  <si>
    <t>Asset Management</t>
  </si>
  <si>
    <t>28111-1-3-00</t>
  </si>
  <si>
    <t>Debenture interest 38-A-1 Calf Island Causeway Upgrade</t>
  </si>
  <si>
    <t>17500-1-2-03</t>
  </si>
  <si>
    <t>Emergency Service Provider Fund</t>
  </si>
  <si>
    <t>Multi Sport Program Grant</t>
  </si>
  <si>
    <t>Multi Sport Program (SOE2699)</t>
  </si>
  <si>
    <t>Electricity - Seacaps Park</t>
  </si>
  <si>
    <t xml:space="preserve">Summer Staff Wages </t>
  </si>
  <si>
    <t>Special Project - Clean NS</t>
  </si>
  <si>
    <t>Wages - Manager</t>
  </si>
  <si>
    <t>FIR</t>
  </si>
  <si>
    <t>SOE</t>
  </si>
  <si>
    <t>Residential Taxes</t>
  </si>
  <si>
    <t>Commercial Property Taxes</t>
  </si>
  <si>
    <t xml:space="preserve">Resource Taxes </t>
  </si>
  <si>
    <t xml:space="preserve">Based on Revenue (Bell-Aliant) </t>
  </si>
  <si>
    <t>Power Corporation</t>
  </si>
  <si>
    <t>Power Corporation (HST Rebate)</t>
  </si>
  <si>
    <t>Deed Transfer Tax</t>
  </si>
  <si>
    <t>Federal Gov't Grants in Lieu</t>
  </si>
  <si>
    <t>Provincial Property</t>
  </si>
  <si>
    <t>Fire Protection</t>
  </si>
  <si>
    <t>Environmental Health Sewer</t>
  </si>
  <si>
    <t>Senior's Rec. Programs</t>
  </si>
  <si>
    <t>Special Recreation Summer Activities</t>
  </si>
  <si>
    <t>TOTAL SALE OF SERVICES</t>
  </si>
  <si>
    <t>Tax Certificates</t>
  </si>
  <si>
    <t>Licenses and Permits</t>
  </si>
  <si>
    <t>Fines</t>
  </si>
  <si>
    <t>Return on Investments</t>
  </si>
  <si>
    <t>Penalties &amp; Interest on Taxes</t>
  </si>
  <si>
    <t>General Government Rent Revenue</t>
  </si>
  <si>
    <t>Rec. Centre Rent</t>
  </si>
  <si>
    <t>Fire Department donations</t>
  </si>
  <si>
    <t>Animal Control Donations</t>
  </si>
  <si>
    <t>First Response Donations</t>
  </si>
  <si>
    <t>Beach Centre Rentals</t>
  </si>
  <si>
    <t>July 1st Misc. Celebrations</t>
  </si>
  <si>
    <t>Misc. Festivals &amp; Events</t>
  </si>
  <si>
    <t>Museum Donations</t>
  </si>
  <si>
    <t>Beach Centre Donations</t>
  </si>
  <si>
    <t>Recreation Donation</t>
  </si>
  <si>
    <t xml:space="preserve">FEDERAL GOVERNMENT </t>
  </si>
  <si>
    <t xml:space="preserve">Canada Summer Jobs Grant (Beach Centre) </t>
  </si>
  <si>
    <t>TOTAL FEDERAL GOV'T</t>
  </si>
  <si>
    <t>Provincial Employment Program (Beach Centre)</t>
  </si>
  <si>
    <t>Provincial EMO 911 Grant</t>
  </si>
  <si>
    <t>Museum Grant (CMAP)</t>
  </si>
  <si>
    <t>Celebrate Canada July 1st.</t>
  </si>
  <si>
    <t>Transfer from own sources</t>
  </si>
  <si>
    <t>TOTAL OTHER TRANSERS</t>
  </si>
  <si>
    <r>
      <t xml:space="preserve">Repairs and Maintenance - </t>
    </r>
    <r>
      <rPr>
        <b/>
        <sz val="11"/>
        <rFont val="Arial"/>
        <family val="2"/>
      </rPr>
      <t>Elevator</t>
    </r>
  </si>
  <si>
    <r>
      <t xml:space="preserve">Telephone - </t>
    </r>
    <r>
      <rPr>
        <b/>
        <sz val="11"/>
        <rFont val="Arial"/>
        <family val="2"/>
      </rPr>
      <t>Elevator</t>
    </r>
  </si>
  <si>
    <r>
      <t xml:space="preserve">License - </t>
    </r>
    <r>
      <rPr>
        <b/>
        <sz val="11"/>
        <rFont val="Arial"/>
        <family val="2"/>
      </rPr>
      <t>Elevator</t>
    </r>
  </si>
  <si>
    <r>
      <t xml:space="preserve">Inspections - </t>
    </r>
    <r>
      <rPr>
        <b/>
        <sz val="11"/>
        <rFont val="Arial"/>
        <family val="2"/>
      </rPr>
      <t>Elevator</t>
    </r>
  </si>
  <si>
    <r>
      <t>Monitoring -</t>
    </r>
    <r>
      <rPr>
        <b/>
        <sz val="11"/>
        <rFont val="Arial"/>
        <family val="2"/>
      </rPr>
      <t xml:space="preserve"> Elevator</t>
    </r>
  </si>
  <si>
    <t>MAYOR REMUNERATION</t>
  </si>
  <si>
    <t>TOTAL MAYOR REMUNERATION</t>
  </si>
  <si>
    <t>MAYOR EXPENSES</t>
  </si>
  <si>
    <t>TOTAL MAYOR EXPENSES</t>
  </si>
  <si>
    <t>COUNCIL REMUNERATION</t>
  </si>
  <si>
    <t>TOTAL COUNCIL REMUNERATION</t>
  </si>
  <si>
    <t>COUNCIL EXPENSES</t>
  </si>
  <si>
    <t>TOTAL COUNCIL EXPENSES</t>
  </si>
  <si>
    <t>OTHER LEGISLATIVE</t>
  </si>
  <si>
    <t>TOTAL OTHER LEGISLATIVE</t>
  </si>
  <si>
    <t>GENERAL ADMINISTRATIVE</t>
  </si>
  <si>
    <t>TOTAL GEN ADMIN</t>
  </si>
  <si>
    <t>FINANCIAL MGMT</t>
  </si>
  <si>
    <t>TOTAL FINANCIAL MGMT</t>
  </si>
  <si>
    <t>TAX REBATES</t>
  </si>
  <si>
    <t>TOTAL TAX REBATES</t>
  </si>
  <si>
    <t>ASSESSMENT SERVICES</t>
  </si>
  <si>
    <t>General Gov't Services - Assessment</t>
  </si>
  <si>
    <t>TOTAL ASSESSMENT SERVICES</t>
  </si>
  <si>
    <t>OTHER TAXATION</t>
  </si>
  <si>
    <t>TOTAL OTHER TAXATION</t>
  </si>
  <si>
    <t>GG COMMON SERVICES</t>
  </si>
  <si>
    <t>TOTAL GG COMMON SERVICES</t>
  </si>
  <si>
    <t>OTHER GENERAL ADMIN</t>
  </si>
  <si>
    <t>TOTAL OTHER GENERAL ADMIN</t>
  </si>
  <si>
    <t>GG DEBENTURE INTEREST</t>
  </si>
  <si>
    <t>TOTAL GG DEBENTURE INTEREST</t>
  </si>
  <si>
    <t>GG TERM LOAN INTEREST</t>
  </si>
  <si>
    <t>Uncollectible Taxes</t>
  </si>
  <si>
    <t>Elections</t>
  </si>
  <si>
    <t>Grants to Organizations &amp; Ind.</t>
  </si>
  <si>
    <t>TOTAL GENERAL GOVERNMENT</t>
  </si>
  <si>
    <t>POLICE PROTECTION</t>
  </si>
  <si>
    <t>TOTAL POLICE PROTECTION</t>
  </si>
  <si>
    <t>CORRECTIONAL SERVICES</t>
  </si>
  <si>
    <t>Correctional Services</t>
  </si>
  <si>
    <t>TOTAL CORRECTIONAL SERVICES</t>
  </si>
  <si>
    <t>LAW ENFORCEMENT OTHER</t>
  </si>
  <si>
    <t>TOTAL LAW ENFORCEMENT OTHER</t>
  </si>
  <si>
    <t>FIRE OTHER</t>
  </si>
  <si>
    <t>TOTAL FIRE OTHER</t>
  </si>
  <si>
    <t>EMERGENCY MEASURES</t>
  </si>
  <si>
    <t>TOTAL EMERGENCY MEASURES</t>
  </si>
  <si>
    <t>PROTECT DEBENTURE INTEREST</t>
  </si>
  <si>
    <t xml:space="preserve">OTHER PROTECTIVE SERVICES </t>
  </si>
  <si>
    <t>TRANSPORTATION COMMON SERV.</t>
  </si>
  <si>
    <t>TOTAL TRANSPORT COMMON SERV.</t>
  </si>
  <si>
    <t>ROADS &amp; STREETS</t>
  </si>
  <si>
    <t>TOTAL ROADS &amp; STREETS</t>
  </si>
  <si>
    <t>TRANSPORTATION DEBENTURE INTEREST</t>
  </si>
  <si>
    <t>TOTAL TRANSPORT DEBENTURE INTEREST</t>
  </si>
  <si>
    <t>TOTAL TRANSPORTATION EXPENDITURES</t>
  </si>
  <si>
    <t>TOTAL SEWAGE EXPENDITURES</t>
  </si>
  <si>
    <t>SEWER ADMINISTRATION</t>
  </si>
  <si>
    <t>TOTAL SEWER ADMIN</t>
  </si>
  <si>
    <t xml:space="preserve">SEWAGE COLLECTION </t>
  </si>
  <si>
    <t>TOTAL SEWAGE COLLECTION</t>
  </si>
  <si>
    <t>SEWER OTHER</t>
  </si>
  <si>
    <t>TOTAL SEWER OTHER</t>
  </si>
  <si>
    <t>GARBAGE COLLECTION</t>
  </si>
  <si>
    <t>SEWER DEBENTURE INTEREST</t>
  </si>
  <si>
    <t>TOTAL SEWER DEBENT INT</t>
  </si>
  <si>
    <t>Purchased from MDS</t>
  </si>
  <si>
    <t>TOTAL Shared Services MDS</t>
  </si>
  <si>
    <t>PUBLIC HEALTH</t>
  </si>
  <si>
    <t>TOTAL MEDICAL Centre</t>
  </si>
  <si>
    <t>DEFICIT REGIONAL HOUSING</t>
  </si>
  <si>
    <t>Deficit Housing Authority</t>
  </si>
  <si>
    <t>TOTAL DEFICIT REG HOUSING</t>
  </si>
  <si>
    <t>PUBLIC HEALTH DEBENT INTEREST</t>
  </si>
  <si>
    <t>Medical Cnt. Upgrades Debenture (32-A-1) Interest</t>
  </si>
  <si>
    <t>REGIONAL DEVELOPMENT</t>
  </si>
  <si>
    <t>TOTAL REGIONAL DEVELOPMENT</t>
  </si>
  <si>
    <t>TOURISM</t>
  </si>
  <si>
    <t>TOTAL TOURISM</t>
  </si>
  <si>
    <t>ENVIRONMENTAL DEVELOPMENT OTHER</t>
  </si>
  <si>
    <t>Senior Services Program</t>
  </si>
  <si>
    <t>TOTAL ENVIRONMENTAL DEVELOPMENT OTHER</t>
  </si>
  <si>
    <t>TOTAL REC ADMIN (SOE minus funded projects)</t>
  </si>
  <si>
    <t>TOTAL MULTIPURPOSE CENTRES</t>
  </si>
  <si>
    <t>TOTAL PARKS &amp; PLAYGROUNDS</t>
  </si>
  <si>
    <t>PARKS &amp; PLAYGROUNDS</t>
  </si>
  <si>
    <t>Equipment Leases and Rentals - Parks &amp; Playground.</t>
  </si>
  <si>
    <t xml:space="preserve">LIBRARY BRANCH </t>
  </si>
  <si>
    <t xml:space="preserve"> TOTAL LIBRARY BRANCH</t>
  </si>
  <si>
    <t>REGIONAL LIBRARY</t>
  </si>
  <si>
    <t>TOTAL REGIONAL LIBRARY</t>
  </si>
  <si>
    <t>TOTAL LIBRARY EXPENDITURES</t>
  </si>
  <si>
    <t xml:space="preserve">OTHER - MUSEUM </t>
  </si>
  <si>
    <t>TOTAL OTHER - MUSEUM</t>
  </si>
  <si>
    <t>REC&amp;CULTURE DEBENT INTEREST</t>
  </si>
  <si>
    <t>Debenture (32-A-1) Interest - Beach Centre Upgrades</t>
  </si>
  <si>
    <t>Debenture (32-A-1) Interest - Library Upgrades</t>
  </si>
  <si>
    <t>Debenture (32-A-1) Interest - Bandstand Upgrades</t>
  </si>
  <si>
    <t>Debenture (32-A-1) Interest - Cultural Park</t>
  </si>
  <si>
    <t>Debenture (34-A-1) Interest - Beach Cnt. 2014 project</t>
  </si>
  <si>
    <t>Debenture (35-A-1) Interest - Boardwalk LED Lights 2015</t>
  </si>
  <si>
    <t>Deficit of Previous Year</t>
  </si>
  <si>
    <t>District School Board</t>
  </si>
  <si>
    <t>Fire Hall Upgrades Debent Prin 32-A-1</t>
  </si>
  <si>
    <t>Public Works Upgrades Debent Prin 32-A-1</t>
  </si>
  <si>
    <t>Medical Cnt. Upgrades Debent Prin 32-A-1</t>
  </si>
  <si>
    <t>Sewer Upgrades Debent Prin 32-A-1</t>
  </si>
  <si>
    <t>Beach Cnt. Upgrades Debent Prin 32-A-1</t>
  </si>
  <si>
    <t>Library Upgrades Debent Prin  32-A-1</t>
  </si>
  <si>
    <t>Bandstand Upgrades Debent Prin 32-A-1</t>
  </si>
  <si>
    <t>Beach Cnt. Debent Prin 2014 project 34-A-1</t>
  </si>
  <si>
    <t>Streets Truck/Equipment Debent Prin 35-A-1</t>
  </si>
  <si>
    <t>Town Hall Upgrades Debent Prin 32-A-1</t>
  </si>
  <si>
    <t>LED Boardwalk Lights Debent Prin 35-A-1</t>
  </si>
  <si>
    <t>Town Hall Accessibility Debent Prinl 38-A-1</t>
  </si>
  <si>
    <t>Calf Island Causeway Debent Prin 38-A-1</t>
  </si>
  <si>
    <t>Rec Centre Accessibility Debent Prin 38-A-1</t>
  </si>
  <si>
    <t>Library Accessibility Debent Prin 38-A-1</t>
  </si>
  <si>
    <t>Economic Development</t>
  </si>
  <si>
    <t>Cleaning Supplies - Beach Centre</t>
  </si>
  <si>
    <t>GIS Tech Contract (Gas Tax)</t>
  </si>
  <si>
    <t>29200-1-6-16</t>
  </si>
  <si>
    <t>Trestle Trail Project</t>
  </si>
  <si>
    <t>29200-1-4-04</t>
  </si>
  <si>
    <t>29200-1-2-03</t>
  </si>
  <si>
    <t>29200-1-6-17</t>
  </si>
  <si>
    <t>Storm Damage (Insurance Projects)</t>
  </si>
  <si>
    <t>29200-1-3-00</t>
  </si>
  <si>
    <t>Fire Truck (New)</t>
  </si>
  <si>
    <t>Streets Projects (NON-Insurance Projects)</t>
  </si>
  <si>
    <t>17700-2-4-04</t>
  </si>
  <si>
    <t>ICIP Grant</t>
  </si>
  <si>
    <t>Community Works Program</t>
  </si>
  <si>
    <t>29200-2-3-00</t>
  </si>
  <si>
    <t>South Street Project (FRIIP)</t>
  </si>
  <si>
    <t>29200-2-4-04</t>
  </si>
  <si>
    <t>UV System (ICIP)</t>
  </si>
  <si>
    <t>add 1.0429</t>
  </si>
  <si>
    <t>White Gull (Seasonal)</t>
  </si>
  <si>
    <t>WORKING DOCUMENT</t>
  </si>
  <si>
    <t>Summer Program Registration</t>
  </si>
  <si>
    <t>15900-1-6-10</t>
  </si>
  <si>
    <t>15900-2-6-01</t>
  </si>
  <si>
    <t>17600-1-5-13</t>
  </si>
  <si>
    <t>Canada Summer Jobs Grant - July 1st</t>
  </si>
  <si>
    <t>21223-1-6-19</t>
  </si>
  <si>
    <t>Dog Park Expenses</t>
  </si>
  <si>
    <t>Special Events Donations (Elsie)</t>
  </si>
  <si>
    <t>15910-1-6-20</t>
  </si>
  <si>
    <t>21223-1-6-20</t>
  </si>
  <si>
    <t>Special Events (Beach Bash)</t>
  </si>
  <si>
    <t>21224-1-6-07</t>
  </si>
  <si>
    <t xml:space="preserve">Repairs  (Athletic Fields) </t>
  </si>
  <si>
    <t xml:space="preserve">Repairs &amp; Maintenance -Playground </t>
  </si>
  <si>
    <t>Canada Summer Jobs Grant - Rec.</t>
  </si>
  <si>
    <t>Recreation Programs</t>
  </si>
  <si>
    <t>17600-1-6-07</t>
  </si>
  <si>
    <t>Newsletters/Lapel Pins/Post Cards/Business Cards</t>
  </si>
  <si>
    <t>Canada Post Grants in Lieu</t>
  </si>
  <si>
    <t>21223-2-3-00</t>
  </si>
  <si>
    <t>Misc. Property Maintenance (Tree Removal, Etc.)</t>
  </si>
  <si>
    <t>17700-1-5-13</t>
  </si>
  <si>
    <t>Misc. Rec Program Grant</t>
  </si>
  <si>
    <t>Athletic field Maintenance (Dale)</t>
  </si>
  <si>
    <t>21209-1-2-03</t>
  </si>
  <si>
    <t>21200-0-6-30</t>
  </si>
  <si>
    <t>17500-1-6-11</t>
  </si>
  <si>
    <t>Community Rec Capital Grant</t>
  </si>
  <si>
    <t>29200-1-6-11</t>
  </si>
  <si>
    <t>Community Rec (Roods Head) Capital Project</t>
  </si>
  <si>
    <t>WW System Upgrades (Berm)</t>
  </si>
  <si>
    <t>21223-2-5-14</t>
  </si>
  <si>
    <t>Active Communities</t>
  </si>
  <si>
    <t>21223-1-4-16</t>
  </si>
  <si>
    <t>Region of Queens Tipping Fees</t>
  </si>
  <si>
    <t>28139-1-4-04</t>
  </si>
  <si>
    <t>28139-1-6-16</t>
  </si>
  <si>
    <t>28115-1-6-16</t>
  </si>
  <si>
    <t>28115-1-4-04</t>
  </si>
  <si>
    <t>17500-2-5-14</t>
  </si>
  <si>
    <t>Municipal Financial Capacity Grant</t>
  </si>
  <si>
    <t>(Formerly Equalization Grant)</t>
  </si>
  <si>
    <t>28320-0-0-04</t>
  </si>
  <si>
    <t>Contracted Services (ODRC)</t>
  </si>
  <si>
    <t>21208-1-1-01</t>
  </si>
  <si>
    <t>Active Communities Grant</t>
  </si>
  <si>
    <t>Accounting Admin. Assist. Wages (June)</t>
  </si>
  <si>
    <t>21200-0-1-06</t>
  </si>
  <si>
    <t>Clerical Admin Assist</t>
  </si>
  <si>
    <t>28320-0-0-01</t>
  </si>
  <si>
    <t>28320-0-0-03</t>
  </si>
  <si>
    <t>28320-0-0-06</t>
  </si>
  <si>
    <t>Solid Waste Collection</t>
  </si>
  <si>
    <t>Wages - Greg</t>
  </si>
  <si>
    <t>EI - Tourism (Greg)</t>
  </si>
  <si>
    <t>Active Transportation</t>
  </si>
  <si>
    <t>Equipment Leases - Porta Potty</t>
  </si>
  <si>
    <t>28320-0-0-02</t>
  </si>
  <si>
    <t>17500-1-6-23</t>
  </si>
  <si>
    <t>Connect 2 Grant</t>
  </si>
  <si>
    <t>17500-1-6-24</t>
  </si>
  <si>
    <t>Accessibility Plan Grant</t>
  </si>
  <si>
    <t>21223-1-6-24</t>
  </si>
  <si>
    <t>17600-1-7-16</t>
  </si>
  <si>
    <t>Hospitality</t>
  </si>
  <si>
    <t>21995-1-0-00</t>
  </si>
  <si>
    <t>UV System Supplies</t>
  </si>
  <si>
    <t>2022/2023</t>
  </si>
  <si>
    <t>15920-1-6-03</t>
  </si>
  <si>
    <t>Library Donations</t>
  </si>
  <si>
    <t>MULTIPURPOSE Centres</t>
  </si>
  <si>
    <t>21215-1-6-08</t>
  </si>
  <si>
    <t>Supplies - Parks &amp; Playgrounds</t>
  </si>
  <si>
    <t xml:space="preserve">Special Expenditure Item </t>
  </si>
  <si>
    <t>29200-3-3-00</t>
  </si>
  <si>
    <t>Connect 2 Project</t>
  </si>
  <si>
    <t>Trestle Trail Debenture Principal 40-A-1</t>
  </si>
  <si>
    <t>UV System Debent Principal 40-A-1</t>
  </si>
  <si>
    <t>Trestle Trail Debent Interest 40-A-1</t>
  </si>
  <si>
    <t>26100-2-1-01</t>
  </si>
  <si>
    <t>Environmental Planning &amp; Zoning</t>
  </si>
  <si>
    <t>21200-0-3-04</t>
  </si>
  <si>
    <t>Streets Foreman (80%)</t>
  </si>
  <si>
    <t>Public Works Assistant (80%)</t>
  </si>
  <si>
    <t>Casual Labourer (80%)</t>
  </si>
  <si>
    <t>21200-0-4-04</t>
  </si>
  <si>
    <t>Casual Labourer (20%)</t>
  </si>
  <si>
    <t xml:space="preserve">Assistant Operator (Streets Foreman (Kevin 20%) </t>
  </si>
  <si>
    <t>17500-2-6-23</t>
  </si>
  <si>
    <t>Active Transportation Grant</t>
  </si>
  <si>
    <t>21214-1-2-03</t>
  </si>
  <si>
    <t>21223-2-6-23</t>
  </si>
  <si>
    <t>Active Transportation Project</t>
  </si>
  <si>
    <t>21223-2-6-24</t>
  </si>
  <si>
    <t>Communities on the Move</t>
  </si>
  <si>
    <t>17500-2-6-24</t>
  </si>
  <si>
    <t>Minor Sports Revenue</t>
  </si>
  <si>
    <t>Accessibility Plan/Expenses</t>
  </si>
  <si>
    <t>Climate Change projects</t>
  </si>
  <si>
    <t>Public Works Assistant (20%) Wayne</t>
  </si>
  <si>
    <t>Fire Truck Debent. Principal 42-A-1</t>
  </si>
  <si>
    <t>Berm Debenture Principal 42-A-1</t>
  </si>
  <si>
    <t>Other Local Gov't - Fire Protection (2021 Fire Truck Debenture)</t>
  </si>
  <si>
    <t>13320-1-2-03</t>
  </si>
  <si>
    <t>28116-1-2-03</t>
  </si>
  <si>
    <t>Debenture (42-A-1) Interest Fire Truck</t>
  </si>
  <si>
    <t>28116-1-4-04</t>
  </si>
  <si>
    <t>Debenture Interest WW Berm 42-A-1</t>
  </si>
  <si>
    <t>28140-1-2-03</t>
  </si>
  <si>
    <t>28140-1-4-04</t>
  </si>
  <si>
    <t>21223-1-4-04</t>
  </si>
  <si>
    <r>
      <rPr>
        <b/>
        <sz val="11"/>
        <rFont val="Arial"/>
        <family val="2"/>
      </rPr>
      <t>Canada Community Building Fund</t>
    </r>
    <r>
      <rPr>
        <sz val="11"/>
        <rFont val="Arial"/>
        <family val="2"/>
      </rPr>
      <t xml:space="preserve"> -'Federal Gas Tax Rebate (NOT TO BE INCLUDED IN OPERATING BUDGET)</t>
    </r>
  </si>
  <si>
    <t>Summer Staff Wages  (Rec CSJ)</t>
  </si>
  <si>
    <t>17600-1-8-16</t>
  </si>
  <si>
    <t>Canadian Parks &amp; Rec Association (2021 project)</t>
  </si>
  <si>
    <t>21223-1-8-16</t>
  </si>
  <si>
    <t>21223-2-6-25</t>
  </si>
  <si>
    <t>28110-1-0-00</t>
  </si>
  <si>
    <t>Interest on General Operating</t>
  </si>
  <si>
    <t>19200-2-0-00</t>
  </si>
  <si>
    <t>26120-1-4-01</t>
  </si>
  <si>
    <t>Other Economic Development</t>
  </si>
  <si>
    <t>21200-0-6-05</t>
  </si>
  <si>
    <t>Misc. Program wages</t>
  </si>
  <si>
    <t>21200-0-6-18</t>
  </si>
  <si>
    <t>Janitor Wages - Lighthouse 5%</t>
  </si>
  <si>
    <t>Janitor Wages (30%)</t>
  </si>
  <si>
    <t>2023/2024 OPERATING BUDGET</t>
  </si>
  <si>
    <t>13370-1-5-13</t>
  </si>
  <si>
    <t>Other Local Gov't - July 1st</t>
  </si>
  <si>
    <t>2023/2024</t>
  </si>
  <si>
    <t>UV System Debent Interest 40-A-1</t>
  </si>
  <si>
    <t>New</t>
  </si>
  <si>
    <t>17700-1-6-25</t>
  </si>
  <si>
    <t>New Horizons Grant - Tennis Courts</t>
  </si>
  <si>
    <t>21221-1-6-25</t>
  </si>
  <si>
    <t>Equipment Leases &amp; Rentals - Tennis Courts</t>
  </si>
  <si>
    <t>21211-1-6-25</t>
  </si>
  <si>
    <t>Insurance - Tennis Courts</t>
  </si>
  <si>
    <t>21212-1-6-25</t>
  </si>
  <si>
    <t>Repairs &amp; Maint. - Tennis Courts</t>
  </si>
  <si>
    <t>17500-2-6-22</t>
  </si>
  <si>
    <t>Sustainable Services Growth Fund</t>
  </si>
  <si>
    <t>22485-1-6-25</t>
  </si>
  <si>
    <t>Minor Tools &amp; Equip - Tennis Courts</t>
  </si>
  <si>
    <t>Town Beautification</t>
  </si>
  <si>
    <t>Transfer from other funds</t>
  </si>
  <si>
    <t xml:space="preserve">July 1st Celebrations </t>
  </si>
  <si>
    <t>Resource (As of May 9, 2023)</t>
  </si>
  <si>
    <t>Tax Calculation 2023/2024</t>
  </si>
  <si>
    <t>Residential (As of May 9, 2023) minus possible additional appeals</t>
  </si>
  <si>
    <t>Commercial (As of May 9, 2023)minus seasonal and possible additional appeals</t>
  </si>
  <si>
    <t>TOTAL FIRE &amp; EMO EXPENSES</t>
  </si>
  <si>
    <t xml:space="preserve">Canada Parks &amp; Rec </t>
  </si>
  <si>
    <t>29200-2-4-05</t>
  </si>
  <si>
    <t>Surge Tank Project (ICIP)</t>
  </si>
  <si>
    <t>15900-1-6-25</t>
  </si>
  <si>
    <t>Tennis Court Donations</t>
  </si>
  <si>
    <t>June 12, 2023</t>
  </si>
  <si>
    <t>21223-2-6-22</t>
  </si>
  <si>
    <t>21221-1-6-07</t>
  </si>
  <si>
    <t>17500-1-6-25</t>
  </si>
  <si>
    <t>Rec. Facility Dev. Grant - Tennis Court</t>
  </si>
  <si>
    <t>29200-2-6-23</t>
  </si>
  <si>
    <t>Actuals</t>
  </si>
  <si>
    <t>29200-2-6-22</t>
  </si>
  <si>
    <t>Sustainable Services Growth Fund Projects</t>
  </si>
  <si>
    <t>Sewer Water Tests</t>
  </si>
  <si>
    <t>Canada Parks &amp; Rec (Madylene MacIntosh)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</si>
</sst>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_(* \(#,##0\);_(* &quot;-&quot;_);_(@_)"/>
    <numFmt numFmtId="43" formatCode="_(* #,##0.00_);_(* \(#,##0.00\);_(* &quot;-&quot;??_);_(@_)"/>
  </numFmts>
  <fonts count="31" x14ac:knownFonts="1">
    <font>
      <sz val="10"/>
      <name val="Arial"/>
    </font>
    <font>
      <b/>
      <sz val="10"/>
      <name val="Arial"/>
      <family val="2"/>
    </font>
    <font>
      <sz val="10"/>
      <name val="Arial"/>
      <family val="2"/>
    </font>
    <font>
      <sz val="12"/>
      <name val="Arial"/>
      <family val="2"/>
    </font>
    <font>
      <b/>
      <sz val="9"/>
      <name val="Arial"/>
      <family val="2"/>
    </font>
    <font>
      <sz val="9"/>
      <name val="Arial"/>
      <family val="2"/>
    </font>
    <font>
      <sz val="8"/>
      <name val="Arial"/>
      <family val="2"/>
    </font>
    <font>
      <b/>
      <sz val="9"/>
      <name val="Arial"/>
      <family val="2"/>
    </font>
    <font>
      <sz val="8"/>
      <name val="Arial"/>
      <family val="2"/>
    </font>
    <font>
      <b/>
      <sz val="12"/>
      <name val="Arial"/>
      <family val="2"/>
    </font>
    <font>
      <sz val="12"/>
      <color indexed="81"/>
      <name val="Tahoma"/>
      <family val="2"/>
    </font>
    <font>
      <b/>
      <sz val="12"/>
      <color indexed="81"/>
      <name val="Tahoma"/>
      <family val="2"/>
    </font>
    <font>
      <sz val="9"/>
      <color indexed="81"/>
      <name val="Tahoma"/>
      <family val="2"/>
    </font>
    <font>
      <b/>
      <sz val="9"/>
      <color indexed="81"/>
      <name val="Tahoma"/>
      <family val="2"/>
    </font>
    <font>
      <sz val="11"/>
      <name val="Arial"/>
      <family val="2"/>
    </font>
    <font>
      <b/>
      <sz val="11"/>
      <name val="Arial"/>
      <family val="2"/>
    </font>
    <font>
      <u/>
      <sz val="11"/>
      <name val="Arial"/>
      <family val="2"/>
    </font>
    <font>
      <b/>
      <i/>
      <sz val="11"/>
      <name val="Arial"/>
      <family val="2"/>
    </font>
    <font>
      <b/>
      <sz val="11"/>
      <color rgb="FFFF0000"/>
      <name val="Arial"/>
      <family val="2"/>
    </font>
    <font>
      <b/>
      <sz val="14"/>
      <name val="Arial"/>
      <family val="2"/>
    </font>
    <font>
      <strike/>
      <sz val="9"/>
      <color indexed="81"/>
      <name val="Tahoma"/>
      <family val="2"/>
    </font>
    <font>
      <strike/>
      <sz val="11"/>
      <name val="Arial"/>
      <family val="2"/>
    </font>
    <font>
      <sz val="12"/>
      <color indexed="8"/>
      <name val="Arial"/>
      <family val="2"/>
    </font>
    <font>
      <sz val="11"/>
      <color rgb="FFFF0000"/>
      <name val="Arial"/>
      <family val="2"/>
    </font>
    <font>
      <sz val="10"/>
      <color rgb="FFFF0000"/>
      <name val="Arial"/>
      <family val="2"/>
    </font>
    <font>
      <b/>
      <sz val="11"/>
      <color theme="1"/>
      <name val="Arial"/>
      <family val="2"/>
    </font>
    <font>
      <sz val="11"/>
      <color theme="1"/>
      <name val="Arial"/>
      <family val="2"/>
    </font>
    <font>
      <sz val="12"/>
      <color theme="1"/>
      <name val="Arial"/>
      <family val="2"/>
    </font>
    <font>
      <b/>
      <sz val="12"/>
      <color theme="1"/>
      <name val="Arial"/>
      <family val="2"/>
    </font>
    <font>
      <sz val="10"/>
      <color theme="1"/>
      <name val="Arial"/>
      <family val="2"/>
    </font>
    <font>
      <u/>
      <sz val="11"/>
      <color theme="1"/>
      <name val="Arial"/>
      <family val="2"/>
    </font>
  </fonts>
  <fills count="3">
    <fill>
      <patternFill patternType="none"/>
    </fill>
    <fill>
      <patternFill patternType="gray125"/>
    </fill>
    <fill>
      <patternFill patternType="solid">
        <fgColor theme="9" tint="-0.24994659260841701"/>
        <bgColor indexed="64"/>
      </patternFill>
    </fill>
  </fills>
  <borders count="6">
    <border>
      <left/>
      <right/>
      <top/>
      <bottom/>
      <diagonal/>
    </border>
    <border>
      <left/>
      <right/>
      <top/>
      <bottom style="medium">
        <color indexed="64"/>
      </bottom>
      <diagonal/>
    </border>
    <border>
      <left/>
      <right/>
      <top/>
      <bottom style="thin">
        <color indexed="64"/>
      </bottom>
      <diagonal/>
    </border>
    <border>
      <left/>
      <right/>
      <top style="thin">
        <color indexed="64"/>
      </top>
      <bottom style="double">
        <color indexed="64"/>
      </bottom>
      <diagonal/>
    </border>
    <border>
      <left/>
      <right/>
      <top style="double">
        <color indexed="64"/>
      </top>
      <bottom style="double">
        <color indexed="64"/>
      </bottom>
      <diagonal/>
    </border>
    <border>
      <left/>
      <right/>
      <top/>
      <bottom style="double">
        <color indexed="64"/>
      </bottom>
      <diagonal/>
    </border>
  </borders>
  <cellStyleXfs count="2">
    <xf numFmtId="0" fontId="0" fillId="0" borderId="0"/>
    <xf numFmtId="43" fontId="2" fillId="0" borderId="0" applyFont="0" applyFill="0" applyBorder="0" applyAlignment="0" applyProtection="0"/>
  </cellStyleXfs>
  <cellXfs count="214">
    <xf numFmtId="0" fontId="0" fillId="0" borderId="0" xfId="0"/>
    <xf numFmtId="0" fontId="0" fillId="0" borderId="0" xfId="0" quotePrefix="1" applyAlignment="1">
      <alignment horizontal="left"/>
    </xf>
    <xf numFmtId="0" fontId="5" fillId="0" borderId="0" xfId="0" applyFont="1"/>
    <xf numFmtId="0" fontId="4" fillId="0" borderId="0" xfId="0" applyFont="1" applyAlignment="1">
      <alignment horizontal="center"/>
    </xf>
    <xf numFmtId="0" fontId="4" fillId="0" borderId="0" xfId="0" applyFont="1"/>
    <xf numFmtId="4" fontId="5" fillId="0" borderId="0" xfId="0" applyNumberFormat="1" applyFont="1"/>
    <xf numFmtId="4" fontId="4" fillId="0" borderId="0" xfId="0" applyNumberFormat="1" applyFont="1"/>
    <xf numFmtId="0" fontId="6" fillId="0" borderId="0" xfId="0" applyFont="1"/>
    <xf numFmtId="43" fontId="4" fillId="0" borderId="0" xfId="1" quotePrefix="1" applyFont="1" applyAlignment="1">
      <alignment horizontal="center"/>
    </xf>
    <xf numFmtId="43" fontId="1" fillId="0" borderId="0" xfId="1" quotePrefix="1" applyFont="1" applyAlignment="1">
      <alignment horizontal="center"/>
    </xf>
    <xf numFmtId="43" fontId="4" fillId="0" borderId="0" xfId="1" applyFont="1" applyAlignment="1">
      <alignment horizontal="center"/>
    </xf>
    <xf numFmtId="43" fontId="0" fillId="0" borderId="0" xfId="1" applyFont="1"/>
    <xf numFmtId="43" fontId="5" fillId="0" borderId="0" xfId="1" applyFont="1"/>
    <xf numFmtId="43" fontId="4" fillId="0" borderId="0" xfId="1" applyFont="1"/>
    <xf numFmtId="43" fontId="7" fillId="0" borderId="0" xfId="1" quotePrefix="1" applyFont="1" applyAlignment="1">
      <alignment horizontal="center"/>
    </xf>
    <xf numFmtId="0" fontId="0" fillId="0" borderId="0" xfId="0" applyAlignment="1">
      <alignment wrapText="1"/>
    </xf>
    <xf numFmtId="41" fontId="0" fillId="0" borderId="0" xfId="1" applyNumberFormat="1" applyFont="1"/>
    <xf numFmtId="41" fontId="4" fillId="0" borderId="0" xfId="1" applyNumberFormat="1" applyFont="1"/>
    <xf numFmtId="0" fontId="5" fillId="0" borderId="0" xfId="0" applyFont="1" applyAlignment="1">
      <alignment wrapText="1"/>
    </xf>
    <xf numFmtId="0" fontId="3" fillId="0" borderId="0" xfId="0" applyFont="1" applyAlignment="1">
      <alignment wrapText="1"/>
    </xf>
    <xf numFmtId="0" fontId="9" fillId="0" borderId="0" xfId="0" applyFont="1" applyAlignment="1">
      <alignment wrapText="1"/>
    </xf>
    <xf numFmtId="0" fontId="3" fillId="0" borderId="0" xfId="0" applyFont="1" applyAlignment="1">
      <alignment horizontal="left" wrapText="1"/>
    </xf>
    <xf numFmtId="0" fontId="3" fillId="0" borderId="0" xfId="0" quotePrefix="1" applyFont="1" applyAlignment="1">
      <alignment horizontal="left" wrapText="1"/>
    </xf>
    <xf numFmtId="0" fontId="9" fillId="0" borderId="0" xfId="0" applyFont="1" applyAlignment="1">
      <alignment horizontal="left" wrapText="1"/>
    </xf>
    <xf numFmtId="4" fontId="4" fillId="0" borderId="0" xfId="0" applyNumberFormat="1" applyFont="1" applyAlignment="1">
      <alignment wrapText="1"/>
    </xf>
    <xf numFmtId="4" fontId="5" fillId="0" borderId="0" xfId="0" applyNumberFormat="1" applyFont="1" applyAlignment="1">
      <alignment wrapText="1"/>
    </xf>
    <xf numFmtId="0" fontId="4" fillId="0" borderId="0" xfId="0" applyFont="1" applyAlignment="1">
      <alignment horizontal="center" wrapText="1"/>
    </xf>
    <xf numFmtId="2" fontId="0" fillId="0" borderId="0" xfId="0" applyNumberFormat="1" applyAlignment="1">
      <alignment wrapText="1"/>
    </xf>
    <xf numFmtId="0" fontId="14" fillId="0" borderId="0" xfId="0" applyFont="1" applyAlignment="1">
      <alignment wrapText="1"/>
    </xf>
    <xf numFmtId="0" fontId="15" fillId="0" borderId="0" xfId="0" applyFont="1" applyAlignment="1">
      <alignment horizontal="centerContinuous" wrapText="1"/>
    </xf>
    <xf numFmtId="15" fontId="15" fillId="0" borderId="0" xfId="0" applyNumberFormat="1" applyFont="1" applyAlignment="1">
      <alignment horizontal="center" wrapText="1"/>
    </xf>
    <xf numFmtId="0" fontId="14" fillId="0" borderId="0" xfId="0" applyFont="1" applyAlignment="1">
      <alignment horizontal="center" wrapText="1"/>
    </xf>
    <xf numFmtId="0" fontId="15" fillId="0" borderId="0" xfId="0" applyFont="1" applyAlignment="1">
      <alignment wrapText="1"/>
    </xf>
    <xf numFmtId="43" fontId="14" fillId="0" borderId="0" xfId="1" applyFont="1" applyAlignment="1">
      <alignment horizontal="center" wrapText="1"/>
    </xf>
    <xf numFmtId="3" fontId="14" fillId="0" borderId="0" xfId="0" applyNumberFormat="1" applyFont="1" applyAlignment="1">
      <alignment horizontal="center" wrapText="1"/>
    </xf>
    <xf numFmtId="3" fontId="14" fillId="0" borderId="2" xfId="0" applyNumberFormat="1" applyFont="1" applyBorder="1" applyAlignment="1">
      <alignment horizontal="center" wrapText="1"/>
    </xf>
    <xf numFmtId="3" fontId="15" fillId="0" borderId="0" xfId="0" applyNumberFormat="1" applyFont="1" applyAlignment="1">
      <alignment horizontal="center" wrapText="1"/>
    </xf>
    <xf numFmtId="0" fontId="15" fillId="0" borderId="0" xfId="0" applyFont="1" applyAlignment="1">
      <alignment horizontal="center" vertical="center" wrapText="1"/>
    </xf>
    <xf numFmtId="4" fontId="15" fillId="0" borderId="0" xfId="0" applyNumberFormat="1" applyFont="1" applyAlignment="1">
      <alignment horizontal="center" vertical="center" wrapText="1"/>
    </xf>
    <xf numFmtId="43" fontId="14" fillId="0" borderId="0" xfId="1" applyFont="1" applyAlignment="1">
      <alignment horizontal="center" vertical="center" wrapText="1"/>
    </xf>
    <xf numFmtId="3" fontId="15" fillId="0" borderId="0" xfId="0" applyNumberFormat="1" applyFont="1" applyAlignment="1">
      <alignment horizontal="center" vertical="center" wrapText="1"/>
    </xf>
    <xf numFmtId="3" fontId="14" fillId="0" borderId="0" xfId="0" applyNumberFormat="1" applyFont="1" applyAlignment="1">
      <alignment horizontal="center" vertical="center" wrapText="1"/>
    </xf>
    <xf numFmtId="3" fontId="14" fillId="0" borderId="1" xfId="0" applyNumberFormat="1" applyFont="1" applyBorder="1" applyAlignment="1">
      <alignment horizontal="center" wrapText="1"/>
    </xf>
    <xf numFmtId="3" fontId="14" fillId="0" borderId="2" xfId="0" applyNumberFormat="1" applyFont="1" applyBorder="1" applyAlignment="1">
      <alignment horizontal="center" vertical="center" wrapText="1"/>
    </xf>
    <xf numFmtId="0" fontId="14" fillId="0" borderId="0" xfId="0" applyFont="1" applyAlignment="1">
      <alignment horizontal="left" wrapText="1"/>
    </xf>
    <xf numFmtId="0" fontId="14" fillId="0" borderId="0" xfId="0" quotePrefix="1" applyFont="1" applyAlignment="1">
      <alignment horizontal="left" wrapText="1"/>
    </xf>
    <xf numFmtId="0" fontId="14" fillId="0" borderId="0" xfId="0" quotePrefix="1" applyFont="1" applyAlignment="1">
      <alignment horizontal="center" wrapText="1"/>
    </xf>
    <xf numFmtId="3" fontId="14" fillId="0" borderId="3" xfId="0" applyNumberFormat="1" applyFont="1" applyBorder="1" applyAlignment="1">
      <alignment horizontal="center" vertical="center" wrapText="1"/>
    </xf>
    <xf numFmtId="3" fontId="15" fillId="0" borderId="4" xfId="0" applyNumberFormat="1" applyFont="1" applyBorder="1" applyAlignment="1">
      <alignment horizontal="center" vertical="center" wrapText="1"/>
    </xf>
    <xf numFmtId="4" fontId="14" fillId="2" borderId="0" xfId="0" applyNumberFormat="1" applyFont="1" applyFill="1" applyAlignment="1">
      <alignment wrapText="1"/>
    </xf>
    <xf numFmtId="4" fontId="14" fillId="0" borderId="0" xfId="0" applyNumberFormat="1" applyFont="1" applyAlignment="1">
      <alignment horizontal="center" wrapText="1"/>
    </xf>
    <xf numFmtId="3" fontId="16" fillId="0" borderId="0" xfId="0" applyNumberFormat="1" applyFont="1" applyAlignment="1">
      <alignment horizontal="center" wrapText="1"/>
    </xf>
    <xf numFmtId="0" fontId="14" fillId="2" borderId="0" xfId="0" applyFont="1" applyFill="1" applyAlignment="1">
      <alignment wrapText="1"/>
    </xf>
    <xf numFmtId="0" fontId="17" fillId="0" borderId="0" xfId="0" applyFont="1" applyAlignment="1">
      <alignment wrapText="1"/>
    </xf>
    <xf numFmtId="4" fontId="16" fillId="0" borderId="0" xfId="0" applyNumberFormat="1" applyFont="1" applyAlignment="1">
      <alignment horizontal="center" wrapText="1"/>
    </xf>
    <xf numFmtId="4" fontId="14" fillId="0" borderId="0" xfId="0" applyNumberFormat="1" applyFont="1" applyAlignment="1">
      <alignment wrapText="1"/>
    </xf>
    <xf numFmtId="4" fontId="16" fillId="0" borderId="0" xfId="0" applyNumberFormat="1" applyFont="1" applyAlignment="1">
      <alignment wrapText="1"/>
    </xf>
    <xf numFmtId="43" fontId="15" fillId="0" borderId="0" xfId="1" quotePrefix="1" applyFont="1" applyFill="1" applyAlignment="1">
      <alignment horizontal="center" wrapText="1"/>
    </xf>
    <xf numFmtId="43" fontId="15" fillId="0" borderId="0" xfId="1" applyFont="1" applyFill="1" applyAlignment="1">
      <alignment horizontal="center" wrapText="1"/>
    </xf>
    <xf numFmtId="43" fontId="15" fillId="0" borderId="0" xfId="1" applyFont="1" applyFill="1" applyAlignment="1">
      <alignment wrapText="1"/>
    </xf>
    <xf numFmtId="43" fontId="15" fillId="0" borderId="0" xfId="1" applyFont="1" applyAlignment="1">
      <alignment wrapText="1"/>
    </xf>
    <xf numFmtId="43" fontId="14" fillId="0" borderId="0" xfId="1" applyFont="1" applyFill="1" applyAlignment="1">
      <alignment wrapText="1"/>
    </xf>
    <xf numFmtId="37" fontId="15" fillId="0" borderId="0" xfId="1" applyNumberFormat="1" applyFont="1" applyFill="1" applyAlignment="1">
      <alignment wrapText="1"/>
    </xf>
    <xf numFmtId="37" fontId="14" fillId="0" borderId="0" xfId="1" applyNumberFormat="1" applyFont="1" applyFill="1" applyAlignment="1">
      <alignment wrapText="1"/>
    </xf>
    <xf numFmtId="37" fontId="14" fillId="0" borderId="1" xfId="1" applyNumberFormat="1" applyFont="1" applyFill="1" applyBorder="1" applyAlignment="1">
      <alignment wrapText="1"/>
    </xf>
    <xf numFmtId="13" fontId="15" fillId="0" borderId="0" xfId="1" quotePrefix="1" applyNumberFormat="1" applyFont="1" applyFill="1" applyAlignment="1">
      <alignment horizontal="center" wrapText="1"/>
    </xf>
    <xf numFmtId="3" fontId="14" fillId="0" borderId="0" xfId="1" applyNumberFormat="1" applyFont="1" applyFill="1" applyAlignment="1">
      <alignment wrapText="1"/>
    </xf>
    <xf numFmtId="3" fontId="15" fillId="0" borderId="0" xfId="1" applyNumberFormat="1" applyFont="1" applyFill="1" applyAlignment="1">
      <alignment wrapText="1"/>
    </xf>
    <xf numFmtId="37" fontId="15" fillId="0" borderId="0" xfId="1" applyNumberFormat="1" applyFont="1" applyFill="1" applyAlignment="1">
      <alignment horizontal="right" wrapText="1"/>
    </xf>
    <xf numFmtId="3" fontId="14" fillId="0" borderId="2" xfId="1" applyNumberFormat="1" applyFont="1" applyFill="1" applyBorder="1" applyAlignment="1">
      <alignment wrapText="1"/>
    </xf>
    <xf numFmtId="37" fontId="14" fillId="0" borderId="2" xfId="1" applyNumberFormat="1" applyFont="1" applyFill="1" applyBorder="1" applyAlignment="1">
      <alignment wrapText="1"/>
    </xf>
    <xf numFmtId="0" fontId="17" fillId="0" borderId="0" xfId="0" applyFont="1" applyAlignment="1">
      <alignment horizontal="left" wrapText="1"/>
    </xf>
    <xf numFmtId="37" fontId="15" fillId="0" borderId="0" xfId="1" applyNumberFormat="1" applyFont="1" applyFill="1" applyAlignment="1">
      <alignment horizontal="center" wrapText="1"/>
    </xf>
    <xf numFmtId="15" fontId="15" fillId="0" borderId="0" xfId="0" quotePrefix="1" applyNumberFormat="1" applyFont="1" applyAlignment="1">
      <alignment horizontal="centerContinuous" wrapText="1"/>
    </xf>
    <xf numFmtId="0" fontId="15" fillId="0" borderId="0" xfId="0" applyFont="1" applyAlignment="1">
      <alignment horizontal="center" wrapText="1"/>
    </xf>
    <xf numFmtId="0" fontId="15" fillId="0" borderId="0" xfId="0" quotePrefix="1" applyFont="1" applyAlignment="1">
      <alignment horizontal="center" wrapText="1"/>
    </xf>
    <xf numFmtId="0" fontId="17" fillId="0" borderId="0" xfId="0" applyFont="1" applyAlignment="1">
      <alignment horizontal="center" wrapText="1"/>
    </xf>
    <xf numFmtId="15" fontId="19" fillId="0" borderId="0" xfId="0" quotePrefix="1" applyNumberFormat="1" applyFont="1" applyAlignment="1">
      <alignment wrapText="1"/>
    </xf>
    <xf numFmtId="0" fontId="21" fillId="0" borderId="0" xfId="0" applyFont="1" applyAlignment="1">
      <alignment horizontal="center" wrapText="1"/>
    </xf>
    <xf numFmtId="0" fontId="2" fillId="0" borderId="0" xfId="0" applyFont="1" applyAlignment="1">
      <alignment wrapText="1"/>
    </xf>
    <xf numFmtId="37" fontId="14" fillId="0" borderId="0" xfId="1" applyNumberFormat="1" applyFont="1" applyFill="1" applyBorder="1" applyAlignment="1">
      <alignment wrapText="1"/>
    </xf>
    <xf numFmtId="3" fontId="14" fillId="0" borderId="1" xfId="1" applyNumberFormat="1" applyFont="1" applyFill="1" applyBorder="1" applyAlignment="1">
      <alignment wrapText="1"/>
    </xf>
    <xf numFmtId="43" fontId="14" fillId="0" borderId="1" xfId="1" applyFont="1" applyFill="1" applyBorder="1" applyAlignment="1">
      <alignment wrapText="1"/>
    </xf>
    <xf numFmtId="3" fontId="22" fillId="0" borderId="0" xfId="0" applyNumberFormat="1" applyFont="1" applyAlignment="1">
      <alignment horizontal="center" vertical="top"/>
    </xf>
    <xf numFmtId="3" fontId="22" fillId="0" borderId="2" xfId="0" applyNumberFormat="1" applyFont="1" applyBorder="1" applyAlignment="1">
      <alignment horizontal="center" vertical="top"/>
    </xf>
    <xf numFmtId="0" fontId="2" fillId="0" borderId="2" xfId="0" applyFont="1" applyBorder="1" applyAlignment="1">
      <alignment wrapText="1"/>
    </xf>
    <xf numFmtId="1" fontId="14" fillId="0" borderId="0" xfId="0" applyNumberFormat="1" applyFont="1" applyAlignment="1">
      <alignment horizontal="center" wrapText="1"/>
    </xf>
    <xf numFmtId="3" fontId="18" fillId="0" borderId="0" xfId="1" applyNumberFormat="1" applyFont="1" applyAlignment="1">
      <alignment wrapText="1"/>
    </xf>
    <xf numFmtId="3" fontId="23" fillId="0" borderId="0" xfId="1" applyNumberFormat="1" applyFont="1" applyFill="1" applyAlignment="1">
      <alignment wrapText="1"/>
    </xf>
    <xf numFmtId="3" fontId="23" fillId="0" borderId="0" xfId="1" applyNumberFormat="1" applyFont="1" applyAlignment="1">
      <alignment wrapText="1"/>
    </xf>
    <xf numFmtId="3" fontId="23" fillId="0" borderId="2" xfId="1" applyNumberFormat="1" applyFont="1" applyFill="1" applyBorder="1" applyAlignment="1">
      <alignment wrapText="1"/>
    </xf>
    <xf numFmtId="43" fontId="23" fillId="0" borderId="0" xfId="1" applyFont="1" applyFill="1" applyAlignment="1">
      <alignment wrapText="1"/>
    </xf>
    <xf numFmtId="43" fontId="18" fillId="0" borderId="0" xfId="1" applyFont="1" applyFill="1" applyAlignment="1">
      <alignment wrapText="1"/>
    </xf>
    <xf numFmtId="41" fontId="23" fillId="0" borderId="0" xfId="1" applyNumberFormat="1" applyFont="1" applyFill="1" applyAlignment="1">
      <alignment wrapText="1"/>
    </xf>
    <xf numFmtId="41" fontId="23" fillId="0" borderId="1" xfId="1" applyNumberFormat="1" applyFont="1" applyFill="1" applyBorder="1" applyAlignment="1">
      <alignment wrapText="1"/>
    </xf>
    <xf numFmtId="37" fontId="18" fillId="0" borderId="0" xfId="1" applyNumberFormat="1" applyFont="1" applyFill="1" applyAlignment="1">
      <alignment wrapText="1"/>
    </xf>
    <xf numFmtId="41" fontId="18" fillId="0" borderId="0" xfId="1" applyNumberFormat="1" applyFont="1" applyFill="1" applyAlignment="1">
      <alignment wrapText="1"/>
    </xf>
    <xf numFmtId="37" fontId="23" fillId="0" borderId="0" xfId="1" applyNumberFormat="1" applyFont="1" applyFill="1" applyAlignment="1">
      <alignment wrapText="1"/>
    </xf>
    <xf numFmtId="0" fontId="24" fillId="0" borderId="0" xfId="0" applyFont="1" applyAlignment="1">
      <alignment wrapText="1"/>
    </xf>
    <xf numFmtId="43" fontId="25" fillId="0" borderId="0" xfId="1" quotePrefix="1" applyFont="1" applyFill="1" applyAlignment="1">
      <alignment horizontal="center" wrapText="1"/>
    </xf>
    <xf numFmtId="43" fontId="25" fillId="0" borderId="0" xfId="1" applyFont="1" applyFill="1" applyAlignment="1">
      <alignment horizontal="center" wrapText="1"/>
    </xf>
    <xf numFmtId="43" fontId="26" fillId="0" borderId="0" xfId="1" applyFont="1" applyFill="1" applyAlignment="1">
      <alignment wrapText="1"/>
    </xf>
    <xf numFmtId="37" fontId="26" fillId="0" borderId="0" xfId="1" applyNumberFormat="1" applyFont="1" applyFill="1" applyAlignment="1">
      <alignment wrapText="1"/>
    </xf>
    <xf numFmtId="37" fontId="26" fillId="0" borderId="1" xfId="1" applyNumberFormat="1" applyFont="1" applyFill="1" applyBorder="1" applyAlignment="1">
      <alignment wrapText="1"/>
    </xf>
    <xf numFmtId="37" fontId="25" fillId="0" borderId="0" xfId="1" applyNumberFormat="1" applyFont="1" applyFill="1" applyAlignment="1">
      <alignment wrapText="1"/>
    </xf>
    <xf numFmtId="3" fontId="26" fillId="0" borderId="0" xfId="1" applyNumberFormat="1" applyFont="1" applyFill="1" applyAlignment="1">
      <alignment wrapText="1"/>
    </xf>
    <xf numFmtId="3" fontId="26" fillId="0" borderId="2" xfId="1" applyNumberFormat="1" applyFont="1" applyFill="1" applyBorder="1" applyAlignment="1">
      <alignment wrapText="1"/>
    </xf>
    <xf numFmtId="3" fontId="25" fillId="0" borderId="0" xfId="1" applyNumberFormat="1" applyFont="1" applyFill="1" applyAlignment="1">
      <alignment wrapText="1"/>
    </xf>
    <xf numFmtId="41" fontId="26" fillId="0" borderId="0" xfId="1" applyNumberFormat="1" applyFont="1" applyFill="1" applyAlignment="1">
      <alignment wrapText="1"/>
    </xf>
    <xf numFmtId="41" fontId="26" fillId="0" borderId="1" xfId="1" applyNumberFormat="1" applyFont="1" applyFill="1" applyBorder="1" applyAlignment="1">
      <alignment wrapText="1"/>
    </xf>
    <xf numFmtId="41" fontId="25" fillId="0" borderId="0" xfId="1" applyNumberFormat="1" applyFont="1" applyFill="1" applyAlignment="1">
      <alignment wrapText="1"/>
    </xf>
    <xf numFmtId="41" fontId="26" fillId="0" borderId="2" xfId="1" applyNumberFormat="1" applyFont="1" applyFill="1" applyBorder="1" applyAlignment="1">
      <alignment wrapText="1"/>
    </xf>
    <xf numFmtId="43" fontId="25" fillId="0" borderId="0" xfId="1" applyFont="1" applyFill="1" applyAlignment="1">
      <alignment wrapText="1"/>
    </xf>
    <xf numFmtId="41" fontId="26" fillId="0" borderId="0" xfId="1" applyNumberFormat="1" applyFont="1" applyFill="1" applyBorder="1" applyAlignment="1">
      <alignment wrapText="1"/>
    </xf>
    <xf numFmtId="41" fontId="27" fillId="0" borderId="0" xfId="1" applyNumberFormat="1" applyFont="1" applyFill="1" applyAlignment="1">
      <alignment wrapText="1"/>
    </xf>
    <xf numFmtId="41" fontId="28" fillId="0" borderId="0" xfId="1" applyNumberFormat="1" applyFont="1" applyFill="1" applyAlignment="1">
      <alignment wrapText="1"/>
    </xf>
    <xf numFmtId="43" fontId="28" fillId="0" borderId="0" xfId="1" applyFont="1" applyFill="1" applyAlignment="1">
      <alignment wrapText="1"/>
    </xf>
    <xf numFmtId="43" fontId="28" fillId="0" borderId="0" xfId="1" quotePrefix="1" applyFont="1" applyFill="1" applyAlignment="1">
      <alignment horizontal="center" wrapText="1"/>
    </xf>
    <xf numFmtId="43" fontId="28" fillId="0" borderId="0" xfId="1" applyFont="1" applyFill="1" applyAlignment="1">
      <alignment horizontal="center" wrapText="1"/>
    </xf>
    <xf numFmtId="43" fontId="27" fillId="0" borderId="0" xfId="1" applyFont="1" applyFill="1" applyAlignment="1">
      <alignment wrapText="1"/>
    </xf>
    <xf numFmtId="37" fontId="26" fillId="0" borderId="0" xfId="1" applyNumberFormat="1" applyFont="1" applyFill="1" applyAlignment="1">
      <alignment horizontal="right" vertical="center" wrapText="1"/>
    </xf>
    <xf numFmtId="43" fontId="26" fillId="0" borderId="0" xfId="1" applyFont="1" applyFill="1" applyAlignment="1">
      <alignment horizontal="center" wrapText="1"/>
    </xf>
    <xf numFmtId="41" fontId="26" fillId="0" borderId="0" xfId="1" applyNumberFormat="1" applyFont="1" applyFill="1" applyAlignment="1">
      <alignment horizontal="center" wrapText="1"/>
    </xf>
    <xf numFmtId="41" fontId="26" fillId="0" borderId="1" xfId="1" applyNumberFormat="1" applyFont="1" applyFill="1" applyBorder="1" applyAlignment="1">
      <alignment horizontal="center" wrapText="1"/>
    </xf>
    <xf numFmtId="37" fontId="25" fillId="0" borderId="0" xfId="1" applyNumberFormat="1" applyFont="1" applyFill="1" applyAlignment="1">
      <alignment horizontal="right" wrapText="1"/>
    </xf>
    <xf numFmtId="41" fontId="25" fillId="0" borderId="0" xfId="1" applyNumberFormat="1" applyFont="1" applyFill="1" applyAlignment="1">
      <alignment horizontal="center" wrapText="1"/>
    </xf>
    <xf numFmtId="37" fontId="25" fillId="0" borderId="0" xfId="1" applyNumberFormat="1" applyFont="1" applyFill="1" applyAlignment="1">
      <alignment horizontal="center" wrapText="1"/>
    </xf>
    <xf numFmtId="3" fontId="25" fillId="0" borderId="0" xfId="1" quotePrefix="1" applyNumberFormat="1" applyFont="1" applyAlignment="1">
      <alignment horizontal="center" wrapText="1"/>
    </xf>
    <xf numFmtId="3" fontId="25" fillId="0" borderId="0" xfId="1" applyNumberFormat="1" applyFont="1" applyAlignment="1">
      <alignment horizontal="center" wrapText="1"/>
    </xf>
    <xf numFmtId="3" fontId="25" fillId="0" borderId="0" xfId="1" applyNumberFormat="1" applyFont="1" applyAlignment="1">
      <alignment wrapText="1"/>
    </xf>
    <xf numFmtId="3" fontId="26" fillId="0" borderId="0" xfId="1" applyNumberFormat="1" applyFont="1" applyAlignment="1">
      <alignment wrapText="1"/>
    </xf>
    <xf numFmtId="3" fontId="26" fillId="0" borderId="1" xfId="1" applyNumberFormat="1" applyFont="1" applyBorder="1" applyAlignment="1">
      <alignment wrapText="1"/>
    </xf>
    <xf numFmtId="3" fontId="26" fillId="0" borderId="2" xfId="1" applyNumberFormat="1" applyFont="1" applyBorder="1" applyAlignment="1">
      <alignment wrapText="1"/>
    </xf>
    <xf numFmtId="3" fontId="26" fillId="0" borderId="0" xfId="1" applyNumberFormat="1" applyFont="1" applyAlignment="1">
      <alignment vertical="center" wrapText="1"/>
    </xf>
    <xf numFmtId="3" fontId="26" fillId="0" borderId="0" xfId="1" applyNumberFormat="1" applyFont="1" applyBorder="1" applyAlignment="1">
      <alignment wrapText="1"/>
    </xf>
    <xf numFmtId="3" fontId="15" fillId="0" borderId="0" xfId="0" quotePrefix="1" applyNumberFormat="1" applyFont="1" applyAlignment="1">
      <alignment horizontal="center" wrapText="1"/>
    </xf>
    <xf numFmtId="0" fontId="0" fillId="0" borderId="2" xfId="0" applyBorder="1" applyAlignment="1">
      <alignment wrapText="1"/>
    </xf>
    <xf numFmtId="3" fontId="0" fillId="0" borderId="0" xfId="0" applyNumberFormat="1" applyAlignment="1">
      <alignment horizontal="center" wrapText="1"/>
    </xf>
    <xf numFmtId="3" fontId="2" fillId="0" borderId="2" xfId="0" applyNumberFormat="1" applyFont="1" applyBorder="1" applyAlignment="1">
      <alignment horizontal="center" wrapText="1"/>
    </xf>
    <xf numFmtId="0" fontId="25" fillId="0" borderId="0" xfId="0" applyFont="1" applyAlignment="1">
      <alignment horizontal="center" wrapText="1"/>
    </xf>
    <xf numFmtId="37" fontId="26" fillId="0" borderId="0" xfId="1" applyNumberFormat="1" applyFont="1" applyFill="1" applyBorder="1" applyAlignment="1">
      <alignment wrapText="1"/>
    </xf>
    <xf numFmtId="37" fontId="26" fillId="0" borderId="2" xfId="1" applyNumberFormat="1" applyFont="1" applyFill="1" applyBorder="1" applyAlignment="1">
      <alignment wrapText="1"/>
    </xf>
    <xf numFmtId="43" fontId="26" fillId="0" borderId="1" xfId="1" applyFont="1" applyFill="1" applyBorder="1" applyAlignment="1">
      <alignment wrapText="1"/>
    </xf>
    <xf numFmtId="3" fontId="26" fillId="0" borderId="0" xfId="1" applyNumberFormat="1" applyFont="1" applyFill="1" applyBorder="1" applyAlignment="1">
      <alignment wrapText="1"/>
    </xf>
    <xf numFmtId="37" fontId="14" fillId="0" borderId="0" xfId="1" applyNumberFormat="1" applyFont="1" applyAlignment="1">
      <alignment wrapText="1"/>
    </xf>
    <xf numFmtId="37" fontId="14" fillId="0" borderId="1" xfId="1" applyNumberFormat="1" applyFont="1" applyBorder="1" applyAlignment="1">
      <alignment wrapText="1"/>
    </xf>
    <xf numFmtId="3" fontId="14" fillId="0" borderId="0" xfId="1" applyNumberFormat="1" applyFont="1" applyAlignment="1">
      <alignment wrapText="1"/>
    </xf>
    <xf numFmtId="3" fontId="14" fillId="0" borderId="2" xfId="1" applyNumberFormat="1" applyFont="1" applyBorder="1" applyAlignment="1">
      <alignment wrapText="1"/>
    </xf>
    <xf numFmtId="41" fontId="14" fillId="0" borderId="0" xfId="1" applyNumberFormat="1" applyFont="1" applyAlignment="1">
      <alignment wrapText="1"/>
    </xf>
    <xf numFmtId="41" fontId="14" fillId="0" borderId="1" xfId="1" applyNumberFormat="1" applyFont="1" applyBorder="1" applyAlignment="1">
      <alignment wrapText="1"/>
    </xf>
    <xf numFmtId="41" fontId="14" fillId="0" borderId="2" xfId="1" applyNumberFormat="1" applyFont="1" applyBorder="1" applyAlignment="1">
      <alignment wrapText="1"/>
    </xf>
    <xf numFmtId="41" fontId="26" fillId="0" borderId="0" xfId="1" applyNumberFormat="1" applyFont="1" applyAlignment="1">
      <alignment wrapText="1"/>
    </xf>
    <xf numFmtId="41" fontId="26" fillId="0" borderId="2" xfId="1" applyNumberFormat="1" applyFont="1" applyBorder="1" applyAlignment="1">
      <alignment wrapText="1"/>
    </xf>
    <xf numFmtId="41" fontId="26" fillId="0" borderId="1" xfId="1" applyNumberFormat="1" applyFont="1" applyBorder="1" applyAlignment="1">
      <alignment wrapText="1"/>
    </xf>
    <xf numFmtId="0" fontId="29" fillId="0" borderId="0" xfId="0" applyFont="1" applyAlignment="1">
      <alignment wrapText="1"/>
    </xf>
    <xf numFmtId="43" fontId="14" fillId="0" borderId="0" xfId="1" applyFont="1" applyAlignment="1">
      <alignment wrapText="1"/>
    </xf>
    <xf numFmtId="41" fontId="14" fillId="0" borderId="0" xfId="1" applyNumberFormat="1" applyFont="1" applyFill="1" applyAlignment="1">
      <alignment wrapText="1"/>
    </xf>
    <xf numFmtId="41" fontId="14" fillId="0" borderId="0" xfId="1" applyNumberFormat="1" applyFont="1" applyBorder="1" applyAlignment="1">
      <alignment wrapText="1"/>
    </xf>
    <xf numFmtId="43" fontId="26" fillId="0" borderId="0" xfId="1" applyFont="1" applyAlignment="1">
      <alignment wrapText="1"/>
    </xf>
    <xf numFmtId="41" fontId="26" fillId="0" borderId="0" xfId="1" applyNumberFormat="1" applyFont="1" applyBorder="1" applyAlignment="1">
      <alignment wrapText="1"/>
    </xf>
    <xf numFmtId="37" fontId="14" fillId="0" borderId="2" xfId="1" applyNumberFormat="1" applyFont="1" applyBorder="1" applyAlignment="1">
      <alignment wrapText="1"/>
    </xf>
    <xf numFmtId="37" fontId="15" fillId="0" borderId="0" xfId="1" applyNumberFormat="1" applyFont="1" applyAlignment="1">
      <alignment wrapText="1"/>
    </xf>
    <xf numFmtId="41" fontId="14" fillId="0" borderId="1" xfId="1" applyNumberFormat="1" applyFont="1" applyFill="1" applyBorder="1" applyAlignment="1">
      <alignment wrapText="1"/>
    </xf>
    <xf numFmtId="41" fontId="14" fillId="0" borderId="0" xfId="1" applyNumberFormat="1" applyFont="1" applyAlignment="1">
      <alignment horizontal="center" wrapText="1"/>
    </xf>
    <xf numFmtId="41" fontId="14" fillId="0" borderId="2" xfId="1" applyNumberFormat="1" applyFont="1" applyBorder="1" applyAlignment="1">
      <alignment horizontal="center" wrapText="1"/>
    </xf>
    <xf numFmtId="41" fontId="26" fillId="0" borderId="0" xfId="1" applyNumberFormat="1" applyFont="1" applyAlignment="1">
      <alignment horizontal="center" wrapText="1"/>
    </xf>
    <xf numFmtId="41" fontId="26" fillId="0" borderId="1" xfId="1" applyNumberFormat="1" applyFont="1" applyBorder="1" applyAlignment="1">
      <alignment horizontal="center" wrapText="1"/>
    </xf>
    <xf numFmtId="3" fontId="14" fillId="0" borderId="1" xfId="1" applyNumberFormat="1" applyFont="1" applyBorder="1" applyAlignment="1">
      <alignment wrapText="1"/>
    </xf>
    <xf numFmtId="3" fontId="14" fillId="0" borderId="0" xfId="1" applyNumberFormat="1" applyFont="1" applyAlignment="1">
      <alignment vertical="center" wrapText="1"/>
    </xf>
    <xf numFmtId="3" fontId="14" fillId="0" borderId="0" xfId="1" applyNumberFormat="1" applyFont="1" applyBorder="1" applyAlignment="1">
      <alignment wrapText="1"/>
    </xf>
    <xf numFmtId="0" fontId="24" fillId="0" borderId="0" xfId="0" applyFont="1"/>
    <xf numFmtId="37" fontId="14" fillId="0" borderId="0" xfId="1" applyNumberFormat="1" applyFont="1" applyAlignment="1">
      <alignment vertical="center" wrapText="1"/>
    </xf>
    <xf numFmtId="43" fontId="26" fillId="0" borderId="2" xfId="1" applyFont="1" applyFill="1" applyBorder="1" applyAlignment="1">
      <alignment wrapText="1"/>
    </xf>
    <xf numFmtId="3" fontId="22" fillId="0" borderId="0" xfId="0" applyNumberFormat="1" applyFont="1" applyAlignment="1">
      <alignment horizontal="center" vertical="center"/>
    </xf>
    <xf numFmtId="41" fontId="25" fillId="0" borderId="0" xfId="1" applyNumberFormat="1" applyFont="1" applyFill="1" applyAlignment="1">
      <alignment horizontal="right" vertical="center" wrapText="1"/>
    </xf>
    <xf numFmtId="13" fontId="25" fillId="0" borderId="0" xfId="1" quotePrefix="1" applyNumberFormat="1" applyFont="1" applyFill="1" applyAlignment="1">
      <alignment horizontal="center" wrapText="1"/>
    </xf>
    <xf numFmtId="43" fontId="25" fillId="0" borderId="0" xfId="1" quotePrefix="1" applyFont="1" applyFill="1" applyAlignment="1">
      <alignment vertical="center" wrapText="1"/>
    </xf>
    <xf numFmtId="43" fontId="25" fillId="0" borderId="0" xfId="1" applyFont="1" applyFill="1" applyAlignment="1">
      <alignment vertical="center" wrapText="1"/>
    </xf>
    <xf numFmtId="3" fontId="25" fillId="0" borderId="0" xfId="1" quotePrefix="1" applyNumberFormat="1" applyFont="1" applyFill="1" applyAlignment="1">
      <alignment horizontal="center" wrapText="1"/>
    </xf>
    <xf numFmtId="3" fontId="25" fillId="0" borderId="0" xfId="1" applyNumberFormat="1" applyFont="1" applyFill="1" applyAlignment="1">
      <alignment horizontal="center" wrapText="1"/>
    </xf>
    <xf numFmtId="3" fontId="25" fillId="0" borderId="5" xfId="1" applyNumberFormat="1" applyFont="1" applyFill="1" applyBorder="1" applyAlignment="1">
      <alignment wrapText="1"/>
    </xf>
    <xf numFmtId="3" fontId="23" fillId="0" borderId="0" xfId="1" applyNumberFormat="1" applyFont="1" applyBorder="1" applyAlignment="1">
      <alignment wrapText="1"/>
    </xf>
    <xf numFmtId="38" fontId="26" fillId="0" borderId="0" xfId="1" applyNumberFormat="1" applyFont="1" applyFill="1" applyAlignment="1">
      <alignment wrapText="1"/>
    </xf>
    <xf numFmtId="38" fontId="26" fillId="0" borderId="0" xfId="1" applyNumberFormat="1" applyFont="1" applyAlignment="1">
      <alignment wrapText="1"/>
    </xf>
    <xf numFmtId="0" fontId="25" fillId="0" borderId="0" xfId="0" quotePrefix="1" applyFont="1" applyAlignment="1">
      <alignment horizontal="center" wrapText="1"/>
    </xf>
    <xf numFmtId="3" fontId="25" fillId="0" borderId="0" xfId="0" applyNumberFormat="1" applyFont="1" applyAlignment="1">
      <alignment horizontal="center" wrapText="1"/>
    </xf>
    <xf numFmtId="3" fontId="25" fillId="0" borderId="0" xfId="0" applyNumberFormat="1" applyFont="1" applyAlignment="1">
      <alignment horizontal="center" vertical="center" wrapText="1"/>
    </xf>
    <xf numFmtId="4" fontId="25" fillId="0" borderId="0" xfId="0" applyNumberFormat="1" applyFont="1" applyAlignment="1">
      <alignment horizontal="center" vertical="center" wrapText="1"/>
    </xf>
    <xf numFmtId="3" fontId="25" fillId="0" borderId="4" xfId="0" applyNumberFormat="1" applyFont="1" applyBorder="1" applyAlignment="1">
      <alignment horizontal="center" vertical="center" wrapText="1"/>
    </xf>
    <xf numFmtId="15" fontId="25" fillId="0" borderId="0" xfId="0" quotePrefix="1" applyNumberFormat="1" applyFont="1" applyAlignment="1">
      <alignment horizontal="center" wrapText="1"/>
    </xf>
    <xf numFmtId="0" fontId="26" fillId="0" borderId="0" xfId="0" applyFont="1" applyAlignment="1">
      <alignment horizontal="center" wrapText="1"/>
    </xf>
    <xf numFmtId="3" fontId="26" fillId="0" borderId="0" xfId="0" applyNumberFormat="1" applyFont="1" applyAlignment="1">
      <alignment horizontal="center" wrapText="1"/>
    </xf>
    <xf numFmtId="3" fontId="26" fillId="0" borderId="2" xfId="0" applyNumberFormat="1" applyFont="1" applyBorder="1" applyAlignment="1">
      <alignment horizontal="center" wrapText="1"/>
    </xf>
    <xf numFmtId="0" fontId="25" fillId="0" borderId="0" xfId="0" applyFont="1" applyAlignment="1">
      <alignment horizontal="center" vertical="center" wrapText="1"/>
    </xf>
    <xf numFmtId="3" fontId="26" fillId="0" borderId="1" xfId="0" applyNumberFormat="1" applyFont="1" applyBorder="1" applyAlignment="1">
      <alignment horizontal="center" wrapText="1"/>
    </xf>
    <xf numFmtId="3" fontId="26" fillId="0" borderId="2" xfId="0" applyNumberFormat="1" applyFont="1" applyBorder="1" applyAlignment="1">
      <alignment horizontal="center" vertical="center" wrapText="1"/>
    </xf>
    <xf numFmtId="3" fontId="29" fillId="0" borderId="2" xfId="0" applyNumberFormat="1" applyFont="1" applyBorder="1" applyAlignment="1">
      <alignment horizontal="center" wrapText="1"/>
    </xf>
    <xf numFmtId="3" fontId="26" fillId="0" borderId="3" xfId="0" applyNumberFormat="1" applyFont="1" applyBorder="1" applyAlignment="1">
      <alignment horizontal="center" vertical="center" wrapText="1"/>
    </xf>
    <xf numFmtId="3" fontId="26" fillId="0" borderId="0" xfId="0" applyNumberFormat="1" applyFont="1" applyAlignment="1">
      <alignment horizontal="center" vertical="center" wrapText="1"/>
    </xf>
    <xf numFmtId="3" fontId="30" fillId="0" borderId="0" xfId="0" applyNumberFormat="1" applyFont="1" applyAlignment="1">
      <alignment horizontal="center" wrapText="1"/>
    </xf>
    <xf numFmtId="4" fontId="26" fillId="0" borderId="0" xfId="0" applyNumberFormat="1" applyFont="1" applyAlignment="1">
      <alignment horizontal="center" wrapText="1"/>
    </xf>
    <xf numFmtId="4" fontId="30" fillId="0" borderId="0" xfId="0" applyNumberFormat="1" applyFont="1" applyAlignment="1">
      <alignment horizontal="center" wrapText="1"/>
    </xf>
    <xf numFmtId="4" fontId="25" fillId="0" borderId="0" xfId="0" applyNumberFormat="1" applyFont="1" applyAlignment="1">
      <alignment horizontal="center" wrapText="1"/>
    </xf>
    <xf numFmtId="3" fontId="26" fillId="0" borderId="1" xfId="1" applyNumberFormat="1" applyFont="1" applyFill="1" applyBorder="1" applyAlignment="1">
      <alignment wrapText="1"/>
    </xf>
    <xf numFmtId="37" fontId="27" fillId="0" borderId="0" xfId="1" applyNumberFormat="1" applyFont="1" applyFill="1" applyAlignment="1">
      <alignment wrapText="1"/>
    </xf>
    <xf numFmtId="41" fontId="26" fillId="0" borderId="0" xfId="1" applyNumberFormat="1" applyFont="1" applyFill="1" applyAlignment="1">
      <alignment horizontal="right" vertical="center" wrapText="1"/>
    </xf>
    <xf numFmtId="41" fontId="26" fillId="0" borderId="2" xfId="1" applyNumberFormat="1" applyFont="1" applyFill="1" applyBorder="1" applyAlignment="1">
      <alignment horizontal="right" vertical="center" wrapText="1"/>
    </xf>
    <xf numFmtId="41" fontId="26" fillId="0" borderId="0" xfId="1" applyNumberFormat="1" applyFont="1" applyFill="1" applyAlignment="1">
      <alignment vertical="center" wrapText="1"/>
    </xf>
    <xf numFmtId="43" fontId="26" fillId="0" borderId="0" xfId="1" applyFont="1" applyFill="1" applyAlignment="1">
      <alignment vertical="center" wrapText="1"/>
    </xf>
    <xf numFmtId="3" fontId="26" fillId="0" borderId="0" xfId="1" applyNumberFormat="1" applyFont="1" applyFill="1" applyAlignment="1">
      <alignment vertical="center" wrapText="1"/>
    </xf>
    <xf numFmtId="0" fontId="14" fillId="0" borderId="0" xfId="0" quotePrefix="1" applyFont="1" applyAlignment="1">
      <alignment wrapText="1"/>
    </xf>
    <xf numFmtId="0" fontId="15" fillId="0" borderId="0" xfId="0" applyFont="1" applyAlignment="1">
      <alignment horizontal="center" wrapText="1"/>
    </xf>
    <xf numFmtId="0" fontId="15" fillId="0" borderId="0" xfId="0" quotePrefix="1" applyFont="1" applyAlignment="1">
      <alignment horizontal="center" wrapText="1"/>
    </xf>
    <xf numFmtId="0" fontId="17" fillId="0" borderId="0" xfId="0" applyFont="1" applyAlignment="1">
      <alignment horizontal="center" wrapText="1"/>
    </xf>
  </cellXfs>
  <cellStyles count="2">
    <cellStyle name="Comma" xfId="1" builtinId="3"/>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I195"/>
  <sheetViews>
    <sheetView topLeftCell="A96" zoomScaleNormal="100" workbookViewId="0">
      <pane xSplit="6" topLeftCell="G1" activePane="topRight" state="frozenSplit"/>
      <selection pane="topRight" activeCell="B102" sqref="B102"/>
    </sheetView>
  </sheetViews>
  <sheetFormatPr defaultRowHeight="14" x14ac:dyDescent="0.3"/>
  <cols>
    <col min="1" max="1" width="13.453125" style="28" bestFit="1" customWidth="1"/>
    <col min="2" max="2" width="35.1796875" style="28" bestFit="1" customWidth="1"/>
    <col min="3" max="3" width="1.81640625" style="31" customWidth="1"/>
    <col min="4" max="4" width="1.54296875" style="31" customWidth="1"/>
    <col min="5" max="5" width="12.81640625" style="190" customWidth="1"/>
    <col min="6" max="6" width="14.1796875" style="34" customWidth="1"/>
    <col min="7" max="7" width="11.1796875" style="31" customWidth="1"/>
    <col min="8" max="8" width="0.54296875" customWidth="1"/>
  </cols>
  <sheetData>
    <row r="1" spans="1:8" s="15" customFormat="1" x14ac:dyDescent="0.3">
      <c r="A1" s="28"/>
      <c r="B1" s="29" t="s">
        <v>646</v>
      </c>
      <c r="C1" s="74"/>
      <c r="D1" s="74"/>
      <c r="E1" s="139"/>
      <c r="F1" s="36"/>
      <c r="G1" s="74"/>
      <c r="H1" s="18"/>
    </row>
    <row r="2" spans="1:8" s="15" customFormat="1" x14ac:dyDescent="0.3">
      <c r="A2" s="28"/>
      <c r="B2" s="29" t="s">
        <v>990</v>
      </c>
      <c r="C2" s="74"/>
      <c r="D2" s="74"/>
      <c r="E2" s="139"/>
      <c r="F2" s="36"/>
      <c r="G2" s="74"/>
      <c r="H2" s="18"/>
    </row>
    <row r="3" spans="1:8" s="15" customFormat="1" x14ac:dyDescent="0.3">
      <c r="A3" s="79"/>
      <c r="B3" s="73" t="s">
        <v>862</v>
      </c>
      <c r="C3" s="30"/>
      <c r="D3" s="30"/>
      <c r="E3" s="189"/>
      <c r="F3" s="36"/>
      <c r="G3" s="31"/>
      <c r="H3" s="18"/>
    </row>
    <row r="4" spans="1:8" s="15" customFormat="1" x14ac:dyDescent="0.3">
      <c r="B4" s="28"/>
      <c r="C4" s="31"/>
      <c r="D4" s="31"/>
      <c r="E4" s="184" t="s">
        <v>993</v>
      </c>
      <c r="F4" s="135" t="s">
        <v>930</v>
      </c>
      <c r="G4" s="75" t="s">
        <v>930</v>
      </c>
      <c r="H4" s="26"/>
    </row>
    <row r="5" spans="1:8" s="15" customFormat="1" ht="43" x14ac:dyDescent="0.4">
      <c r="A5" s="79"/>
      <c r="B5" s="77" t="s">
        <v>1021</v>
      </c>
      <c r="C5" s="74" t="s">
        <v>681</v>
      </c>
      <c r="D5" s="74" t="s">
        <v>682</v>
      </c>
      <c r="E5" s="139" t="s">
        <v>0</v>
      </c>
      <c r="F5" s="36" t="s">
        <v>1027</v>
      </c>
      <c r="G5" s="74" t="s">
        <v>7</v>
      </c>
      <c r="H5" s="26"/>
    </row>
    <row r="6" spans="1:8" s="15" customFormat="1" x14ac:dyDescent="0.3">
      <c r="B6" s="32" t="s">
        <v>1</v>
      </c>
      <c r="C6" s="74"/>
      <c r="D6" s="74"/>
      <c r="E6" s="139"/>
      <c r="F6" s="36"/>
      <c r="G6" s="33"/>
      <c r="H6" s="18"/>
    </row>
    <row r="7" spans="1:8" s="15" customFormat="1" x14ac:dyDescent="0.3">
      <c r="A7" s="79"/>
      <c r="B7" s="28"/>
      <c r="C7" s="31"/>
      <c r="D7" s="31"/>
      <c r="E7" s="190"/>
      <c r="F7" s="34"/>
      <c r="G7" s="31"/>
      <c r="H7" s="18"/>
    </row>
    <row r="8" spans="1:8" s="15" customFormat="1" x14ac:dyDescent="0.3">
      <c r="A8" s="28"/>
      <c r="B8" s="32" t="s">
        <v>8</v>
      </c>
      <c r="C8" s="74"/>
      <c r="D8" s="74"/>
      <c r="E8" s="139"/>
      <c r="F8" s="36"/>
      <c r="G8" s="31"/>
      <c r="H8" s="18"/>
    </row>
    <row r="9" spans="1:8" s="15" customFormat="1" ht="15.5" x14ac:dyDescent="0.3">
      <c r="A9" s="28" t="s">
        <v>9</v>
      </c>
      <c r="B9" s="28" t="s">
        <v>683</v>
      </c>
      <c r="C9" s="31">
        <v>1011110</v>
      </c>
      <c r="D9" s="31">
        <v>1199</v>
      </c>
      <c r="E9" s="191">
        <f>G145</f>
        <v>780530.4</v>
      </c>
      <c r="F9" s="34">
        <v>685351.2</v>
      </c>
      <c r="G9" s="83">
        <v>686558</v>
      </c>
      <c r="H9" s="25"/>
    </row>
    <row r="10" spans="1:8" s="15" customFormat="1" ht="15.5" x14ac:dyDescent="0.3">
      <c r="A10" s="28" t="s">
        <v>10</v>
      </c>
      <c r="B10" s="28" t="s">
        <v>684</v>
      </c>
      <c r="C10" s="31">
        <v>1011121</v>
      </c>
      <c r="D10" s="31">
        <v>1199</v>
      </c>
      <c r="E10" s="191">
        <f>G152</f>
        <v>429261.86</v>
      </c>
      <c r="F10" s="34">
        <v>397522.75</v>
      </c>
      <c r="G10" s="83">
        <v>398940</v>
      </c>
      <c r="H10" s="25"/>
    </row>
    <row r="11" spans="1:8" s="15" customFormat="1" ht="15.5" x14ac:dyDescent="0.3">
      <c r="A11" s="28" t="s">
        <v>11</v>
      </c>
      <c r="B11" s="28" t="s">
        <v>685</v>
      </c>
      <c r="C11" s="31">
        <v>1011151</v>
      </c>
      <c r="D11" s="31">
        <v>1199</v>
      </c>
      <c r="E11" s="191">
        <f>G146</f>
        <v>25190.399999999998</v>
      </c>
      <c r="F11" s="34">
        <v>20860.75</v>
      </c>
      <c r="G11" s="83">
        <v>21370</v>
      </c>
      <c r="H11" s="25"/>
    </row>
    <row r="12" spans="1:8" s="15" customFormat="1" x14ac:dyDescent="0.3">
      <c r="A12" s="28"/>
      <c r="B12" s="28"/>
      <c r="C12" s="31"/>
      <c r="D12" s="31"/>
      <c r="E12" s="192"/>
      <c r="F12" s="35"/>
      <c r="G12" s="35"/>
      <c r="H12" s="25"/>
    </row>
    <row r="13" spans="1:8" s="15" customFormat="1" x14ac:dyDescent="0.3">
      <c r="A13" s="211" t="s">
        <v>19</v>
      </c>
      <c r="B13" s="211"/>
      <c r="C13" s="74"/>
      <c r="D13" s="74"/>
      <c r="E13" s="185">
        <f>SUM(E9:E11)</f>
        <v>1234982.6599999999</v>
      </c>
      <c r="F13" s="36">
        <f>SUM(F9:F12)</f>
        <v>1103734.7</v>
      </c>
      <c r="G13" s="36">
        <f>SUM(G9:G12)</f>
        <v>1106868</v>
      </c>
      <c r="H13" s="24"/>
    </row>
    <row r="14" spans="1:8" s="15" customFormat="1" x14ac:dyDescent="0.3">
      <c r="A14" s="28"/>
      <c r="B14" s="28"/>
      <c r="C14" s="31"/>
      <c r="D14" s="31"/>
      <c r="E14" s="191"/>
      <c r="F14" s="34"/>
      <c r="G14" s="34"/>
      <c r="H14" s="25"/>
    </row>
    <row r="15" spans="1:8" s="15" customFormat="1" x14ac:dyDescent="0.3">
      <c r="A15" s="28"/>
      <c r="B15" s="32" t="s">
        <v>13</v>
      </c>
      <c r="C15" s="74"/>
      <c r="D15" s="74"/>
      <c r="E15" s="185"/>
      <c r="F15" s="36"/>
      <c r="G15" s="34"/>
      <c r="H15" s="25"/>
    </row>
    <row r="16" spans="1:8" s="15" customFormat="1" ht="15.5" x14ac:dyDescent="0.3">
      <c r="A16" s="28" t="s">
        <v>14</v>
      </c>
      <c r="B16" s="28" t="s">
        <v>686</v>
      </c>
      <c r="C16" s="31">
        <v>1011420</v>
      </c>
      <c r="D16" s="31">
        <v>1199</v>
      </c>
      <c r="E16" s="191">
        <v>4695</v>
      </c>
      <c r="F16" s="34">
        <v>4786</v>
      </c>
      <c r="G16" s="83">
        <v>4786</v>
      </c>
      <c r="H16" s="25"/>
    </row>
    <row r="17" spans="1:8" s="15" customFormat="1" ht="15.5" x14ac:dyDescent="0.3">
      <c r="A17" s="28" t="s">
        <v>15</v>
      </c>
      <c r="B17" s="28" t="s">
        <v>687</v>
      </c>
      <c r="C17" s="31">
        <v>1011430</v>
      </c>
      <c r="D17" s="31">
        <v>1699</v>
      </c>
      <c r="E17" s="191">
        <v>871</v>
      </c>
      <c r="F17" s="34">
        <v>770</v>
      </c>
      <c r="G17" s="83">
        <v>770</v>
      </c>
      <c r="H17" s="25"/>
    </row>
    <row r="18" spans="1:8" s="15" customFormat="1" ht="15.5" x14ac:dyDescent="0.3">
      <c r="A18" s="28" t="s">
        <v>16</v>
      </c>
      <c r="B18" s="28" t="s">
        <v>688</v>
      </c>
      <c r="C18" s="31">
        <v>1011431</v>
      </c>
      <c r="D18" s="31">
        <v>1699</v>
      </c>
      <c r="E18" s="191">
        <v>4019</v>
      </c>
      <c r="F18" s="34">
        <v>4018.79</v>
      </c>
      <c r="G18" s="83">
        <v>4741</v>
      </c>
      <c r="H18" s="25"/>
    </row>
    <row r="19" spans="1:8" s="15" customFormat="1" x14ac:dyDescent="0.3">
      <c r="A19" s="28"/>
      <c r="B19" s="28"/>
      <c r="C19" s="31"/>
      <c r="D19" s="31"/>
      <c r="E19" s="192"/>
      <c r="F19" s="35"/>
      <c r="G19" s="35"/>
      <c r="H19" s="25"/>
    </row>
    <row r="20" spans="1:8" s="15" customFormat="1" x14ac:dyDescent="0.3">
      <c r="A20" s="211" t="s">
        <v>482</v>
      </c>
      <c r="B20" s="211"/>
      <c r="C20" s="74"/>
      <c r="D20" s="74"/>
      <c r="E20" s="185">
        <f>SUM(E16:E18)</f>
        <v>9585</v>
      </c>
      <c r="F20" s="36">
        <f>SUM(F16:F19)</f>
        <v>9574.7900000000009</v>
      </c>
      <c r="G20" s="36">
        <f>SUM(G16:G19)</f>
        <v>10297</v>
      </c>
      <c r="H20" s="24"/>
    </row>
    <row r="21" spans="1:8" s="15" customFormat="1" x14ac:dyDescent="0.3">
      <c r="A21" s="28"/>
      <c r="B21" s="28"/>
      <c r="C21" s="31"/>
      <c r="D21" s="31"/>
      <c r="E21" s="191"/>
      <c r="F21" s="34"/>
      <c r="G21" s="34"/>
      <c r="H21" s="25"/>
    </row>
    <row r="22" spans="1:8" s="15" customFormat="1" x14ac:dyDescent="0.3">
      <c r="A22" s="28"/>
      <c r="B22" s="32" t="s">
        <v>17</v>
      </c>
      <c r="C22" s="74"/>
      <c r="D22" s="74"/>
      <c r="E22" s="185"/>
      <c r="F22" s="36"/>
      <c r="G22" s="34"/>
      <c r="H22" s="25"/>
    </row>
    <row r="23" spans="1:8" s="15" customFormat="1" ht="15.5" x14ac:dyDescent="0.3">
      <c r="A23" s="28" t="s">
        <v>18</v>
      </c>
      <c r="B23" s="28" t="s">
        <v>689</v>
      </c>
      <c r="C23" s="31">
        <v>1011910</v>
      </c>
      <c r="D23" s="31">
        <v>1199</v>
      </c>
      <c r="E23" s="191">
        <v>12000</v>
      </c>
      <c r="F23" s="34">
        <v>35721.75</v>
      </c>
      <c r="G23" s="173">
        <v>30000</v>
      </c>
      <c r="H23" s="25"/>
    </row>
    <row r="24" spans="1:8" s="15" customFormat="1" x14ac:dyDescent="0.3">
      <c r="A24" s="28"/>
      <c r="B24" s="28"/>
      <c r="C24" s="31"/>
      <c r="D24" s="31"/>
      <c r="E24" s="192"/>
      <c r="F24" s="35"/>
      <c r="G24" s="35"/>
      <c r="H24" s="25"/>
    </row>
    <row r="25" spans="1:8" s="15" customFormat="1" x14ac:dyDescent="0.3">
      <c r="A25" s="211" t="s">
        <v>483</v>
      </c>
      <c r="B25" s="211"/>
      <c r="C25" s="74"/>
      <c r="D25" s="74"/>
      <c r="E25" s="185">
        <f>SUM(E23:E24)</f>
        <v>12000</v>
      </c>
      <c r="F25" s="36">
        <f>SUM(F23:F24)</f>
        <v>35721.75</v>
      </c>
      <c r="G25" s="36">
        <f>SUM(G23:G24)</f>
        <v>30000</v>
      </c>
      <c r="H25" s="24"/>
    </row>
    <row r="26" spans="1:8" s="15" customFormat="1" x14ac:dyDescent="0.3">
      <c r="A26" s="28"/>
      <c r="B26" s="28"/>
      <c r="C26" s="31"/>
      <c r="D26" s="31"/>
      <c r="E26" s="191"/>
      <c r="F26" s="34"/>
      <c r="G26" s="34"/>
      <c r="H26" s="25"/>
    </row>
    <row r="27" spans="1:8" s="15" customFormat="1" x14ac:dyDescent="0.3">
      <c r="A27" s="28"/>
      <c r="B27" s="32" t="s">
        <v>20</v>
      </c>
      <c r="C27" s="74"/>
      <c r="D27" s="74"/>
      <c r="E27" s="185"/>
      <c r="F27" s="36"/>
      <c r="G27" s="34"/>
      <c r="H27" s="25"/>
    </row>
    <row r="28" spans="1:8" s="15" customFormat="1" x14ac:dyDescent="0.3">
      <c r="A28" s="28"/>
      <c r="B28" s="28"/>
      <c r="C28" s="31"/>
      <c r="D28" s="31"/>
      <c r="E28" s="191"/>
      <c r="F28" s="34"/>
      <c r="G28" s="34"/>
      <c r="H28" s="25"/>
    </row>
    <row r="29" spans="1:8" s="15" customFormat="1" x14ac:dyDescent="0.3">
      <c r="A29" s="28"/>
      <c r="B29" s="32" t="s">
        <v>478</v>
      </c>
      <c r="C29" s="74"/>
      <c r="D29" s="74"/>
      <c r="E29" s="185"/>
      <c r="F29" s="36"/>
      <c r="G29" s="34"/>
      <c r="H29" s="25"/>
    </row>
    <row r="30" spans="1:8" s="15" customFormat="1" ht="15.5" x14ac:dyDescent="0.3">
      <c r="A30" s="28" t="s">
        <v>21</v>
      </c>
      <c r="B30" s="28" t="s">
        <v>690</v>
      </c>
      <c r="C30" s="31">
        <v>1012210</v>
      </c>
      <c r="D30" s="31">
        <v>1299</v>
      </c>
      <c r="E30" s="191">
        <f>G166</f>
        <v>7174.65</v>
      </c>
      <c r="F30" s="34">
        <v>5679.15</v>
      </c>
      <c r="G30" s="83">
        <v>5679</v>
      </c>
      <c r="H30" s="25"/>
    </row>
    <row r="31" spans="1:8" s="15" customFormat="1" ht="15.5" x14ac:dyDescent="0.3">
      <c r="A31" s="28" t="s">
        <v>22</v>
      </c>
      <c r="B31" s="28" t="s">
        <v>881</v>
      </c>
      <c r="C31" s="31">
        <v>1012220</v>
      </c>
      <c r="D31" s="31">
        <v>1299</v>
      </c>
      <c r="E31" s="191">
        <f>G170</f>
        <v>9305.2000000000007</v>
      </c>
      <c r="F31" s="34">
        <v>8244.84</v>
      </c>
      <c r="G31" s="83">
        <v>8245</v>
      </c>
      <c r="H31" s="25"/>
    </row>
    <row r="32" spans="1:8" s="15" customFormat="1" x14ac:dyDescent="0.3">
      <c r="A32" s="28"/>
      <c r="B32" s="28"/>
      <c r="C32" s="31"/>
      <c r="D32" s="31"/>
      <c r="E32" s="192"/>
      <c r="F32" s="35"/>
      <c r="G32" s="35"/>
      <c r="H32" s="25"/>
    </row>
    <row r="33" spans="1:8" s="15" customFormat="1" x14ac:dyDescent="0.3">
      <c r="A33" s="211" t="s">
        <v>484</v>
      </c>
      <c r="B33" s="211"/>
      <c r="C33" s="74"/>
      <c r="D33" s="74"/>
      <c r="E33" s="185">
        <f>SUM(E30:E31)</f>
        <v>16479.849999999999</v>
      </c>
      <c r="F33" s="36">
        <f>SUM(F30:F32)</f>
        <v>13923.99</v>
      </c>
      <c r="G33" s="36">
        <f>SUM(G30:G32)</f>
        <v>13924</v>
      </c>
      <c r="H33" s="24"/>
    </row>
    <row r="34" spans="1:8" s="15" customFormat="1" x14ac:dyDescent="0.3">
      <c r="A34" s="28"/>
      <c r="B34" s="28"/>
      <c r="C34" s="31"/>
      <c r="D34" s="31"/>
      <c r="E34" s="191"/>
      <c r="F34" s="34"/>
      <c r="G34" s="34"/>
      <c r="H34" s="25"/>
    </row>
    <row r="35" spans="1:8" s="15" customFormat="1" x14ac:dyDescent="0.3">
      <c r="A35" s="28"/>
      <c r="B35" s="32" t="s">
        <v>479</v>
      </c>
      <c r="C35" s="74"/>
      <c r="D35" s="74"/>
      <c r="E35" s="185"/>
      <c r="F35" s="36"/>
      <c r="G35" s="34"/>
      <c r="H35" s="25"/>
    </row>
    <row r="36" spans="1:8" s="15" customFormat="1" ht="15.5" x14ac:dyDescent="0.3">
      <c r="A36" s="28" t="s">
        <v>23</v>
      </c>
      <c r="B36" s="28" t="s">
        <v>691</v>
      </c>
      <c r="C36" s="31">
        <v>1012310</v>
      </c>
      <c r="D36" s="31">
        <v>1299</v>
      </c>
      <c r="E36" s="191">
        <f>G160</f>
        <v>1828.8</v>
      </c>
      <c r="F36" s="34">
        <v>1540.8</v>
      </c>
      <c r="G36" s="83">
        <v>1541</v>
      </c>
      <c r="H36" s="25"/>
    </row>
    <row r="37" spans="1:8" s="15" customFormat="1" ht="15.5" x14ac:dyDescent="0.3">
      <c r="A37" s="28" t="s">
        <v>24</v>
      </c>
      <c r="B37" s="28" t="s">
        <v>692</v>
      </c>
      <c r="C37" s="31">
        <v>1012330</v>
      </c>
      <c r="D37" s="31">
        <v>1299</v>
      </c>
      <c r="E37" s="192">
        <v>295</v>
      </c>
      <c r="F37" s="35">
        <v>295.20999999999998</v>
      </c>
      <c r="G37" s="84">
        <v>299</v>
      </c>
      <c r="H37" s="25"/>
    </row>
    <row r="38" spans="1:8" s="15" customFormat="1" x14ac:dyDescent="0.3">
      <c r="A38" s="211" t="s">
        <v>485</v>
      </c>
      <c r="B38" s="211"/>
      <c r="C38" s="74"/>
      <c r="D38" s="74"/>
      <c r="E38" s="185">
        <f>SUM(E36:E37)</f>
        <v>2123.8000000000002</v>
      </c>
      <c r="F38" s="36">
        <f>F36+F37</f>
        <v>1836.01</v>
      </c>
      <c r="G38" s="36">
        <f>SUM(G36:G37)</f>
        <v>1840</v>
      </c>
      <c r="H38" s="25"/>
    </row>
    <row r="39" spans="1:8" s="15" customFormat="1" ht="12.5" x14ac:dyDescent="0.25">
      <c r="E39" s="154"/>
      <c r="F39" s="137"/>
      <c r="H39" s="24"/>
    </row>
    <row r="40" spans="1:8" s="15" customFormat="1" x14ac:dyDescent="0.3">
      <c r="A40" s="28"/>
      <c r="B40" s="32"/>
      <c r="C40" s="74"/>
      <c r="D40" s="74"/>
      <c r="E40" s="185" t="str">
        <f>E4</f>
        <v>2023/2024</v>
      </c>
      <c r="F40" s="36" t="str">
        <f>F4</f>
        <v>2022/2023</v>
      </c>
      <c r="G40" s="36" t="str">
        <f>G4</f>
        <v>2022/2023</v>
      </c>
      <c r="H40" s="25"/>
    </row>
    <row r="41" spans="1:8" s="15" customFormat="1" ht="42" x14ac:dyDescent="0.3">
      <c r="A41" s="211" t="s">
        <v>580</v>
      </c>
      <c r="B41" s="211"/>
      <c r="C41" s="74" t="str">
        <f>C5</f>
        <v>FIR</v>
      </c>
      <c r="D41" s="74" t="str">
        <f>D5</f>
        <v>SOE</v>
      </c>
      <c r="E41" s="185" t="str">
        <f t="shared" ref="E41:G41" si="0">E5</f>
        <v>BUDGET</v>
      </c>
      <c r="F41" s="36" t="str">
        <f t="shared" si="0"/>
        <v>Actuals</v>
      </c>
      <c r="G41" s="36" t="str">
        <f t="shared" si="0"/>
        <v>Budget</v>
      </c>
      <c r="H41" s="25"/>
    </row>
    <row r="42" spans="1:8" s="15" customFormat="1" ht="15.5" x14ac:dyDescent="0.3">
      <c r="A42" s="28" t="s">
        <v>25</v>
      </c>
      <c r="B42" s="28" t="s">
        <v>26</v>
      </c>
      <c r="C42" s="31"/>
      <c r="D42" s="31"/>
      <c r="E42" s="191">
        <v>26090</v>
      </c>
      <c r="F42" s="34">
        <v>36197.040000000001</v>
      </c>
      <c r="G42" s="83">
        <v>36197</v>
      </c>
      <c r="H42" s="25"/>
    </row>
    <row r="43" spans="1:8" s="15" customFormat="1" ht="28" x14ac:dyDescent="0.3">
      <c r="A43" s="28" t="s">
        <v>966</v>
      </c>
      <c r="B43" s="28" t="s">
        <v>965</v>
      </c>
      <c r="C43" s="31"/>
      <c r="D43" s="31"/>
      <c r="E43" s="191">
        <f>5103.1+15878.8</f>
        <v>20981.9</v>
      </c>
      <c r="F43" s="34">
        <v>4399.4799999999996</v>
      </c>
      <c r="G43" s="83">
        <v>4399</v>
      </c>
      <c r="H43" s="25"/>
    </row>
    <row r="44" spans="1:8" s="15" customFormat="1" ht="15.5" x14ac:dyDescent="0.3">
      <c r="A44" s="28" t="s">
        <v>462</v>
      </c>
      <c r="B44" s="28" t="s">
        <v>461</v>
      </c>
      <c r="C44" s="31"/>
      <c r="D44" s="31"/>
      <c r="E44" s="191">
        <v>3500</v>
      </c>
      <c r="F44" s="34">
        <v>3500</v>
      </c>
      <c r="G44" s="83">
        <v>3500</v>
      </c>
      <c r="H44" s="25"/>
    </row>
    <row r="45" spans="1:8" s="15" customFormat="1" ht="15.5" x14ac:dyDescent="0.3">
      <c r="A45" s="15" t="s">
        <v>991</v>
      </c>
      <c r="B45" s="15" t="s">
        <v>992</v>
      </c>
      <c r="C45" s="35">
        <v>0</v>
      </c>
      <c r="D45" s="84"/>
      <c r="E45" s="192">
        <v>5000</v>
      </c>
      <c r="F45" s="35">
        <v>5000</v>
      </c>
      <c r="G45" s="84">
        <v>0</v>
      </c>
      <c r="H45" s="25"/>
    </row>
    <row r="46" spans="1:8" s="15" customFormat="1" x14ac:dyDescent="0.3">
      <c r="A46" s="211" t="s">
        <v>621</v>
      </c>
      <c r="B46" s="211"/>
      <c r="C46" s="74"/>
      <c r="D46" s="74"/>
      <c r="E46" s="185">
        <f>SUM(E42:E45)</f>
        <v>55571.9</v>
      </c>
      <c r="F46" s="34">
        <f>SUM(F42:F45)</f>
        <v>49096.520000000004</v>
      </c>
      <c r="G46" s="36">
        <f>SUM(G42:G45)</f>
        <v>44096</v>
      </c>
      <c r="H46" s="24"/>
    </row>
    <row r="47" spans="1:8" s="15" customFormat="1" x14ac:dyDescent="0.3">
      <c r="A47" s="28"/>
      <c r="B47" s="28"/>
      <c r="C47" s="31"/>
      <c r="D47" s="31"/>
      <c r="E47" s="191"/>
      <c r="F47" s="34"/>
      <c r="G47" s="34"/>
      <c r="H47" s="25"/>
    </row>
    <row r="48" spans="1:8" s="15" customFormat="1" x14ac:dyDescent="0.3">
      <c r="A48" s="212" t="s">
        <v>27</v>
      </c>
      <c r="B48" s="212"/>
      <c r="C48" s="75"/>
      <c r="D48" s="75"/>
      <c r="E48" s="193"/>
      <c r="F48" s="40"/>
      <c r="G48" s="37"/>
      <c r="H48" s="25"/>
    </row>
    <row r="49" spans="1:8" s="15" customFormat="1" x14ac:dyDescent="0.3">
      <c r="A49" s="28"/>
      <c r="B49" s="32"/>
      <c r="C49" s="74"/>
      <c r="D49" s="74"/>
      <c r="E49" s="187"/>
      <c r="F49" s="40"/>
      <c r="G49" s="39"/>
      <c r="H49" s="25"/>
    </row>
    <row r="50" spans="1:8" s="15" customFormat="1" ht="15.5" x14ac:dyDescent="0.3">
      <c r="A50" s="28" t="s">
        <v>12</v>
      </c>
      <c r="B50" s="28" t="s">
        <v>693</v>
      </c>
      <c r="C50" s="31">
        <v>1014400</v>
      </c>
      <c r="D50" s="31"/>
      <c r="E50" s="191">
        <v>17527.849999999999</v>
      </c>
      <c r="F50" s="34">
        <v>16617.5</v>
      </c>
      <c r="G50" s="83">
        <v>16618</v>
      </c>
      <c r="H50" s="25"/>
    </row>
    <row r="51" spans="1:8" s="15" customFormat="1" ht="15.5" x14ac:dyDescent="0.3">
      <c r="A51" s="28" t="s">
        <v>29</v>
      </c>
      <c r="B51" s="28" t="s">
        <v>878</v>
      </c>
      <c r="C51" s="31">
        <v>1014700</v>
      </c>
      <c r="D51" s="31"/>
      <c r="E51" s="191">
        <v>200</v>
      </c>
      <c r="F51" s="34">
        <v>380</v>
      </c>
      <c r="G51" s="83">
        <v>200</v>
      </c>
      <c r="H51" s="25"/>
    </row>
    <row r="52" spans="1:8" s="15" customFormat="1" x14ac:dyDescent="0.3">
      <c r="A52" s="28" t="s">
        <v>387</v>
      </c>
      <c r="B52" s="28" t="s">
        <v>863</v>
      </c>
      <c r="C52" s="86">
        <v>1014700</v>
      </c>
      <c r="D52" s="78"/>
      <c r="E52" s="191">
        <v>0</v>
      </c>
      <c r="F52" s="34">
        <v>75</v>
      </c>
      <c r="G52" s="34">
        <v>0</v>
      </c>
      <c r="H52" s="25"/>
    </row>
    <row r="53" spans="1:8" s="15" customFormat="1" ht="15.5" x14ac:dyDescent="0.3">
      <c r="A53" s="28" t="s">
        <v>388</v>
      </c>
      <c r="B53" s="28" t="s">
        <v>959</v>
      </c>
      <c r="C53" s="31">
        <v>1014700</v>
      </c>
      <c r="D53" s="31"/>
      <c r="E53" s="191">
        <v>400</v>
      </c>
      <c r="F53" s="34">
        <v>106.95</v>
      </c>
      <c r="G53" s="83">
        <v>400</v>
      </c>
      <c r="H53" s="25"/>
    </row>
    <row r="54" spans="1:8" s="15" customFormat="1" x14ac:dyDescent="0.3">
      <c r="A54" s="28" t="s">
        <v>480</v>
      </c>
      <c r="B54" s="28" t="s">
        <v>694</v>
      </c>
      <c r="C54" s="31">
        <v>1014700</v>
      </c>
      <c r="D54" s="31"/>
      <c r="E54" s="191">
        <v>0</v>
      </c>
      <c r="F54" s="34">
        <v>714.12</v>
      </c>
      <c r="G54" s="34">
        <v>0</v>
      </c>
      <c r="H54" s="25"/>
    </row>
    <row r="55" spans="1:8" s="15" customFormat="1" ht="15.5" x14ac:dyDescent="0.3">
      <c r="A55" s="28" t="s">
        <v>464</v>
      </c>
      <c r="B55" s="28" t="s">
        <v>695</v>
      </c>
      <c r="C55" s="31">
        <v>1014700</v>
      </c>
      <c r="D55" s="31"/>
      <c r="E55" s="191">
        <v>150</v>
      </c>
      <c r="F55" s="34">
        <v>160</v>
      </c>
      <c r="G55" s="83">
        <v>150</v>
      </c>
      <c r="H55" s="25"/>
    </row>
    <row r="56" spans="1:8" s="15" customFormat="1" x14ac:dyDescent="0.3">
      <c r="A56" s="28"/>
      <c r="B56" s="28"/>
      <c r="C56" s="31"/>
      <c r="D56" s="31"/>
      <c r="E56" s="192"/>
      <c r="F56" s="35"/>
      <c r="G56" s="35"/>
      <c r="H56" s="25"/>
    </row>
    <row r="57" spans="1:8" s="15" customFormat="1" x14ac:dyDescent="0.3">
      <c r="A57" s="211" t="s">
        <v>696</v>
      </c>
      <c r="B57" s="211"/>
      <c r="C57" s="74"/>
      <c r="D57" s="74">
        <v>1499</v>
      </c>
      <c r="E57" s="186">
        <f>SUM(E50:E56)</f>
        <v>18277.849999999999</v>
      </c>
      <c r="F57" s="40">
        <f>SUM(F50:F56)</f>
        <v>18053.57</v>
      </c>
      <c r="G57" s="40">
        <f>SUM(G50:G56)</f>
        <v>17368</v>
      </c>
      <c r="H57" s="24"/>
    </row>
    <row r="58" spans="1:8" s="15" customFormat="1" x14ac:dyDescent="0.3">
      <c r="A58" s="74"/>
      <c r="B58" s="74"/>
      <c r="C58" s="74"/>
      <c r="D58" s="74"/>
      <c r="E58" s="186"/>
      <c r="F58" s="40"/>
      <c r="G58" s="40"/>
      <c r="H58" s="24"/>
    </row>
    <row r="59" spans="1:8" s="15" customFormat="1" x14ac:dyDescent="0.3">
      <c r="A59" s="74"/>
      <c r="B59" s="74"/>
      <c r="C59" s="74"/>
      <c r="D59" s="74"/>
      <c r="E59" s="186" t="str">
        <f>E4</f>
        <v>2023/2024</v>
      </c>
      <c r="F59" s="40" t="str">
        <f>F4</f>
        <v>2022/2023</v>
      </c>
      <c r="G59" s="40" t="str">
        <f>G4</f>
        <v>2022/2023</v>
      </c>
      <c r="H59" s="24"/>
    </row>
    <row r="60" spans="1:8" s="15" customFormat="1" ht="42" x14ac:dyDescent="0.3">
      <c r="A60" s="28"/>
      <c r="B60" s="28"/>
      <c r="C60" s="74" t="str">
        <f>C5</f>
        <v>FIR</v>
      </c>
      <c r="D60" s="74" t="str">
        <f>D5</f>
        <v>SOE</v>
      </c>
      <c r="E60" s="186" t="str">
        <f t="shared" ref="E60:G60" si="1">E5</f>
        <v>BUDGET</v>
      </c>
      <c r="F60" s="40" t="str">
        <f t="shared" si="1"/>
        <v>Actuals</v>
      </c>
      <c r="G60" s="40" t="str">
        <f t="shared" si="1"/>
        <v>Budget</v>
      </c>
      <c r="H60" s="25"/>
    </row>
    <row r="61" spans="1:8" s="15" customFormat="1" x14ac:dyDescent="0.3">
      <c r="A61" s="211" t="s">
        <v>33</v>
      </c>
      <c r="B61" s="211"/>
      <c r="C61" s="74"/>
      <c r="D61" s="74"/>
      <c r="E61" s="186"/>
      <c r="F61" s="40"/>
      <c r="G61" s="41"/>
      <c r="H61" s="25"/>
    </row>
    <row r="62" spans="1:8" s="15" customFormat="1" x14ac:dyDescent="0.3">
      <c r="A62" s="28" t="s">
        <v>28</v>
      </c>
      <c r="B62" s="28" t="s">
        <v>697</v>
      </c>
      <c r="C62" s="31">
        <v>1015900</v>
      </c>
      <c r="D62" s="31"/>
      <c r="E62" s="191">
        <v>60</v>
      </c>
      <c r="F62" s="41">
        <v>140</v>
      </c>
      <c r="G62" s="34">
        <v>20</v>
      </c>
      <c r="H62" s="25"/>
    </row>
    <row r="63" spans="1:8" s="15" customFormat="1" x14ac:dyDescent="0.3">
      <c r="A63" s="28" t="s">
        <v>34</v>
      </c>
      <c r="B63" s="28" t="s">
        <v>698</v>
      </c>
      <c r="C63" s="31">
        <v>1015100</v>
      </c>
      <c r="D63" s="31"/>
      <c r="E63" s="191">
        <v>100</v>
      </c>
      <c r="F63" s="41">
        <v>100</v>
      </c>
      <c r="G63" s="34">
        <v>0</v>
      </c>
      <c r="H63" s="25"/>
    </row>
    <row r="64" spans="1:8" s="15" customFormat="1" x14ac:dyDescent="0.3">
      <c r="A64" s="28" t="s">
        <v>35</v>
      </c>
      <c r="B64" s="28" t="s">
        <v>699</v>
      </c>
      <c r="C64" s="31">
        <v>1015200</v>
      </c>
      <c r="D64" s="31"/>
      <c r="E64" s="191">
        <v>150</v>
      </c>
      <c r="F64" s="41">
        <v>150</v>
      </c>
      <c r="G64" s="34">
        <v>300</v>
      </c>
      <c r="H64" s="25"/>
    </row>
    <row r="65" spans="1:8" s="15" customFormat="1" x14ac:dyDescent="0.3">
      <c r="A65" s="28" t="s">
        <v>37</v>
      </c>
      <c r="B65" s="28" t="s">
        <v>700</v>
      </c>
      <c r="C65" s="31">
        <v>1015600</v>
      </c>
      <c r="D65" s="31"/>
      <c r="E65" s="191">
        <v>6500</v>
      </c>
      <c r="F65" s="41">
        <v>7097.81</v>
      </c>
      <c r="G65" s="34">
        <v>0</v>
      </c>
      <c r="H65" s="25"/>
    </row>
    <row r="66" spans="1:8" s="15" customFormat="1" x14ac:dyDescent="0.3">
      <c r="A66" s="28" t="s">
        <v>38</v>
      </c>
      <c r="B66" s="28" t="s">
        <v>701</v>
      </c>
      <c r="C66" s="31">
        <v>1015600</v>
      </c>
      <c r="D66" s="31"/>
      <c r="E66" s="191">
        <v>13000</v>
      </c>
      <c r="F66" s="41">
        <v>14100.78</v>
      </c>
      <c r="G66" s="34">
        <v>12000</v>
      </c>
      <c r="H66" s="25"/>
    </row>
    <row r="67" spans="1:8" s="15" customFormat="1" x14ac:dyDescent="0.3">
      <c r="A67" s="28" t="s">
        <v>36</v>
      </c>
      <c r="B67" s="28" t="s">
        <v>702</v>
      </c>
      <c r="C67" s="31">
        <v>1015300</v>
      </c>
      <c r="D67" s="31"/>
      <c r="E67" s="191">
        <v>2400</v>
      </c>
      <c r="F67" s="41">
        <v>2400</v>
      </c>
      <c r="G67" s="34">
        <v>1500</v>
      </c>
      <c r="H67" s="25"/>
    </row>
    <row r="68" spans="1:8" s="15" customFormat="1" x14ac:dyDescent="0.3">
      <c r="A68" s="28" t="s">
        <v>475</v>
      </c>
      <c r="B68" s="28" t="s">
        <v>703</v>
      </c>
      <c r="C68" s="31">
        <v>1015300</v>
      </c>
      <c r="D68" s="31"/>
      <c r="E68" s="191">
        <v>1900</v>
      </c>
      <c r="F68" s="41">
        <v>1900</v>
      </c>
      <c r="G68" s="34">
        <v>2500</v>
      </c>
      <c r="H68" s="25"/>
    </row>
    <row r="69" spans="1:8" s="15" customFormat="1" x14ac:dyDescent="0.3">
      <c r="A69" s="28" t="s">
        <v>41</v>
      </c>
      <c r="B69" s="28" t="s">
        <v>42</v>
      </c>
      <c r="C69" s="31">
        <v>1015900</v>
      </c>
      <c r="D69" s="31"/>
      <c r="E69" s="191">
        <v>100</v>
      </c>
      <c r="F69" s="34">
        <v>1767.45</v>
      </c>
      <c r="G69" s="34">
        <v>100</v>
      </c>
      <c r="H69" s="25"/>
    </row>
    <row r="70" spans="1:8" s="15" customFormat="1" x14ac:dyDescent="0.3">
      <c r="A70" s="28" t="s">
        <v>389</v>
      </c>
      <c r="B70" s="28" t="s">
        <v>704</v>
      </c>
      <c r="C70" s="31">
        <v>1015900</v>
      </c>
      <c r="D70" s="31"/>
      <c r="E70" s="191">
        <v>0</v>
      </c>
      <c r="F70" s="41">
        <v>0</v>
      </c>
      <c r="G70" s="41">
        <v>0</v>
      </c>
      <c r="H70" s="25"/>
    </row>
    <row r="71" spans="1:8" s="15" customFormat="1" x14ac:dyDescent="0.3">
      <c r="A71" s="28" t="s">
        <v>39</v>
      </c>
      <c r="B71" s="28" t="s">
        <v>705</v>
      </c>
      <c r="C71" s="31">
        <v>1015900</v>
      </c>
      <c r="D71" s="31"/>
      <c r="E71" s="191">
        <v>0</v>
      </c>
      <c r="G71" s="41">
        <v>0</v>
      </c>
      <c r="H71" s="25"/>
    </row>
    <row r="72" spans="1:8" s="15" customFormat="1" x14ac:dyDescent="0.3">
      <c r="A72" s="28" t="s">
        <v>40</v>
      </c>
      <c r="B72" s="28" t="s">
        <v>706</v>
      </c>
      <c r="C72" s="31">
        <v>1015900</v>
      </c>
      <c r="D72" s="31"/>
      <c r="E72" s="191">
        <v>0</v>
      </c>
      <c r="G72" s="41">
        <v>0</v>
      </c>
      <c r="H72" s="25"/>
    </row>
    <row r="73" spans="1:8" s="15" customFormat="1" x14ac:dyDescent="0.3">
      <c r="A73" s="28" t="s">
        <v>425</v>
      </c>
      <c r="B73" s="28" t="s">
        <v>707</v>
      </c>
      <c r="C73" s="31">
        <v>1015300</v>
      </c>
      <c r="D73" s="31"/>
      <c r="E73" s="191">
        <v>500</v>
      </c>
      <c r="F73" s="41">
        <v>734.79</v>
      </c>
      <c r="G73" s="34">
        <v>500</v>
      </c>
      <c r="H73" s="25"/>
    </row>
    <row r="74" spans="1:8" s="15" customFormat="1" x14ac:dyDescent="0.3">
      <c r="A74" s="28" t="s">
        <v>43</v>
      </c>
      <c r="B74" s="28" t="s">
        <v>708</v>
      </c>
      <c r="C74" s="31">
        <v>1015900</v>
      </c>
      <c r="D74" s="31"/>
      <c r="E74" s="191">
        <v>0</v>
      </c>
      <c r="F74" s="41">
        <v>7894.09</v>
      </c>
      <c r="G74" s="34">
        <v>0</v>
      </c>
      <c r="H74" s="25"/>
    </row>
    <row r="75" spans="1:8" s="15" customFormat="1" x14ac:dyDescent="0.3">
      <c r="A75" s="28" t="s">
        <v>44</v>
      </c>
      <c r="B75" s="28" t="s">
        <v>709</v>
      </c>
      <c r="C75" s="31">
        <v>1015900</v>
      </c>
      <c r="D75" s="31"/>
      <c r="E75" s="191">
        <v>100</v>
      </c>
      <c r="F75" s="41">
        <v>1689.76</v>
      </c>
      <c r="G75" s="34">
        <v>100</v>
      </c>
      <c r="H75" s="25"/>
    </row>
    <row r="76" spans="1:8" s="15" customFormat="1" x14ac:dyDescent="0.3">
      <c r="A76" s="28" t="s">
        <v>31</v>
      </c>
      <c r="B76" s="28" t="s">
        <v>710</v>
      </c>
      <c r="C76" s="31">
        <v>1015900</v>
      </c>
      <c r="D76" s="31"/>
      <c r="E76" s="191">
        <v>0</v>
      </c>
      <c r="G76" s="34">
        <v>0</v>
      </c>
      <c r="H76" s="25"/>
    </row>
    <row r="77" spans="1:8" s="15" customFormat="1" x14ac:dyDescent="0.3">
      <c r="A77" s="28" t="s">
        <v>864</v>
      </c>
      <c r="B77" s="28" t="s">
        <v>932</v>
      </c>
      <c r="C77" s="31"/>
      <c r="D77" s="31"/>
      <c r="E77" s="191">
        <v>0</v>
      </c>
      <c r="G77" s="34">
        <v>0</v>
      </c>
      <c r="H77" s="25"/>
    </row>
    <row r="78" spans="1:8" s="15" customFormat="1" x14ac:dyDescent="0.3">
      <c r="A78" s="28" t="s">
        <v>1019</v>
      </c>
      <c r="B78" s="28" t="s">
        <v>1020</v>
      </c>
      <c r="C78" s="31"/>
      <c r="D78" s="31"/>
      <c r="E78" s="191"/>
      <c r="G78" s="34"/>
      <c r="H78" s="25"/>
    </row>
    <row r="79" spans="1:8" s="15" customFormat="1" x14ac:dyDescent="0.3">
      <c r="A79" s="28" t="s">
        <v>865</v>
      </c>
      <c r="B79" s="28" t="s">
        <v>885</v>
      </c>
      <c r="C79" s="31"/>
      <c r="D79" s="31"/>
      <c r="E79" s="191"/>
      <c r="F79" s="41">
        <v>0</v>
      </c>
      <c r="G79" s="34">
        <v>500</v>
      </c>
      <c r="H79" s="25"/>
    </row>
    <row r="80" spans="1:8" s="15" customFormat="1" x14ac:dyDescent="0.3">
      <c r="A80" s="28" t="s">
        <v>402</v>
      </c>
      <c r="B80" s="28" t="s">
        <v>711</v>
      </c>
      <c r="C80" s="31">
        <v>1015900</v>
      </c>
      <c r="D80" s="31"/>
      <c r="E80" s="191">
        <v>0</v>
      </c>
      <c r="F80" s="41">
        <v>1757.35</v>
      </c>
      <c r="G80" s="34">
        <v>0</v>
      </c>
      <c r="H80" s="25"/>
    </row>
    <row r="81" spans="1:8" s="15" customFormat="1" x14ac:dyDescent="0.3">
      <c r="A81" s="28" t="s">
        <v>558</v>
      </c>
      <c r="B81" s="28" t="s">
        <v>675</v>
      </c>
      <c r="C81" s="31"/>
      <c r="D81" s="31"/>
      <c r="E81" s="191">
        <v>0</v>
      </c>
      <c r="G81" s="34">
        <v>0</v>
      </c>
      <c r="H81" s="25"/>
    </row>
    <row r="82" spans="1:8" s="15" customFormat="1" x14ac:dyDescent="0.3">
      <c r="A82" s="28" t="s">
        <v>30</v>
      </c>
      <c r="B82" s="28" t="s">
        <v>712</v>
      </c>
      <c r="C82" s="31">
        <v>1015900</v>
      </c>
      <c r="D82" s="31"/>
      <c r="E82" s="191">
        <v>0</v>
      </c>
      <c r="F82" s="41">
        <v>532.85</v>
      </c>
      <c r="G82" s="34">
        <v>0</v>
      </c>
      <c r="H82" s="25"/>
    </row>
    <row r="83" spans="1:8" s="15" customFormat="1" x14ac:dyDescent="0.3">
      <c r="A83" s="28" t="s">
        <v>871</v>
      </c>
      <c r="B83" s="28" t="s">
        <v>870</v>
      </c>
      <c r="C83" s="31"/>
      <c r="D83" s="31"/>
      <c r="E83" s="191">
        <v>0</v>
      </c>
      <c r="G83" s="34">
        <v>0</v>
      </c>
      <c r="H83" s="25"/>
    </row>
    <row r="84" spans="1:8" s="15" customFormat="1" ht="14.5" thickBot="1" x14ac:dyDescent="0.35">
      <c r="A84" s="28" t="s">
        <v>931</v>
      </c>
      <c r="B84" s="28" t="s">
        <v>855</v>
      </c>
      <c r="C84" s="31"/>
      <c r="D84" s="31"/>
      <c r="E84" s="194">
        <v>0</v>
      </c>
      <c r="F84" s="136"/>
      <c r="G84" s="42">
        <v>0</v>
      </c>
      <c r="H84" s="25"/>
    </row>
    <row r="85" spans="1:8" s="15" customFormat="1" x14ac:dyDescent="0.3">
      <c r="A85" s="211" t="s">
        <v>622</v>
      </c>
      <c r="B85" s="211"/>
      <c r="C85" s="74"/>
      <c r="D85" s="74"/>
      <c r="E85" s="186">
        <f>SUM(E62:E84)</f>
        <v>24810</v>
      </c>
      <c r="F85" s="40">
        <f>SUM(F62:F84)</f>
        <v>40264.879999999997</v>
      </c>
      <c r="G85" s="40">
        <f>SUM(G62:G84)</f>
        <v>17520</v>
      </c>
      <c r="H85" s="24"/>
    </row>
    <row r="86" spans="1:8" s="15" customFormat="1" x14ac:dyDescent="0.3">
      <c r="A86" s="74"/>
      <c r="B86" s="74"/>
      <c r="C86" s="74"/>
      <c r="D86" s="74"/>
      <c r="E86" s="186"/>
      <c r="F86" s="40"/>
      <c r="G86" s="40"/>
      <c r="H86" s="24"/>
    </row>
    <row r="87" spans="1:8" s="15" customFormat="1" x14ac:dyDescent="0.3">
      <c r="A87" s="28"/>
      <c r="B87" s="28"/>
      <c r="C87" s="74"/>
      <c r="D87" s="74"/>
      <c r="E87" s="187" t="str">
        <f>E4</f>
        <v>2023/2024</v>
      </c>
      <c r="F87" s="40" t="str">
        <f>F4</f>
        <v>2022/2023</v>
      </c>
      <c r="G87" s="38" t="str">
        <f>G4</f>
        <v>2022/2023</v>
      </c>
      <c r="H87" s="25"/>
    </row>
    <row r="88" spans="1:8" s="15" customFormat="1" ht="42" x14ac:dyDescent="0.3">
      <c r="A88" s="211" t="s">
        <v>45</v>
      </c>
      <c r="B88" s="211"/>
      <c r="C88" s="74" t="str">
        <f>C5</f>
        <v>FIR</v>
      </c>
      <c r="D88" s="74" t="str">
        <f>D5</f>
        <v>SOE</v>
      </c>
      <c r="E88" s="187" t="str">
        <f>E5</f>
        <v>BUDGET</v>
      </c>
      <c r="F88" s="36" t="str">
        <f>F5</f>
        <v>Actuals</v>
      </c>
      <c r="G88" s="38" t="s">
        <v>7</v>
      </c>
      <c r="H88" s="25"/>
    </row>
    <row r="89" spans="1:8" s="15" customFormat="1" x14ac:dyDescent="0.3">
      <c r="A89" s="74"/>
      <c r="B89" s="74"/>
      <c r="C89" s="74"/>
      <c r="D89" s="74"/>
      <c r="E89" s="187"/>
      <c r="F89" s="36"/>
      <c r="G89" s="38"/>
      <c r="H89" s="25"/>
    </row>
    <row r="90" spans="1:8" s="15" customFormat="1" x14ac:dyDescent="0.3">
      <c r="A90" s="28" t="s">
        <v>46</v>
      </c>
      <c r="B90" s="28" t="s">
        <v>903</v>
      </c>
      <c r="C90" s="31">
        <v>1016281</v>
      </c>
      <c r="D90" s="31">
        <v>1699</v>
      </c>
      <c r="E90" s="191">
        <v>158081</v>
      </c>
      <c r="F90" s="41">
        <v>158081</v>
      </c>
      <c r="G90" s="34">
        <v>158081</v>
      </c>
      <c r="H90" s="25"/>
    </row>
    <row r="91" spans="1:8" s="15" customFormat="1" x14ac:dyDescent="0.3">
      <c r="A91" s="28"/>
      <c r="B91" s="28" t="s">
        <v>904</v>
      </c>
      <c r="C91" s="31"/>
      <c r="D91" s="31"/>
      <c r="E91" s="195"/>
      <c r="F91" s="43"/>
      <c r="G91" s="43"/>
      <c r="H91" s="25"/>
    </row>
    <row r="92" spans="1:8" s="15" customFormat="1" x14ac:dyDescent="0.3">
      <c r="A92" s="211" t="s">
        <v>47</v>
      </c>
      <c r="B92" s="211"/>
      <c r="C92" s="74"/>
      <c r="D92" s="74"/>
      <c r="E92" s="186">
        <f>SUM(E90:E91)</f>
        <v>158081</v>
      </c>
      <c r="F92" s="40">
        <f>SUM(F90:F91)</f>
        <v>158081</v>
      </c>
      <c r="G92" s="40">
        <f>SUM(G90:G91)</f>
        <v>158081</v>
      </c>
      <c r="H92" s="24"/>
    </row>
    <row r="93" spans="1:8" s="15" customFormat="1" x14ac:dyDescent="0.3">
      <c r="A93" s="74"/>
      <c r="B93" s="74"/>
      <c r="C93" s="74"/>
      <c r="D93" s="74"/>
      <c r="E93" s="186"/>
      <c r="F93" s="40"/>
      <c r="G93" s="40"/>
      <c r="H93" s="24"/>
    </row>
    <row r="94" spans="1:8" s="15" customFormat="1" x14ac:dyDescent="0.3">
      <c r="A94" s="211" t="s">
        <v>48</v>
      </c>
      <c r="B94" s="211"/>
      <c r="E94" s="154"/>
      <c r="F94" s="137"/>
      <c r="H94" s="25"/>
    </row>
    <row r="95" spans="1:8" s="15" customFormat="1" x14ac:dyDescent="0.3">
      <c r="A95" s="28"/>
      <c r="B95" s="28"/>
      <c r="E95" s="154"/>
      <c r="F95" s="137"/>
      <c r="H95" s="25"/>
    </row>
    <row r="96" spans="1:8" s="15" customFormat="1" x14ac:dyDescent="0.3">
      <c r="A96" s="211" t="s">
        <v>713</v>
      </c>
      <c r="B96" s="211"/>
      <c r="C96" s="74">
        <v>1017100</v>
      </c>
      <c r="D96" s="74"/>
      <c r="E96" s="187"/>
      <c r="F96" s="40"/>
      <c r="G96" s="39"/>
      <c r="H96" s="25"/>
    </row>
    <row r="97" spans="1:8" s="15" customFormat="1" x14ac:dyDescent="0.3">
      <c r="A97" s="28"/>
      <c r="B97" s="28"/>
      <c r="C97" s="31"/>
      <c r="D97" s="31"/>
      <c r="E97" s="191"/>
      <c r="F97" s="34"/>
      <c r="G97" s="41"/>
      <c r="H97" s="25"/>
    </row>
    <row r="98" spans="1:8" s="15" customFormat="1" ht="28" x14ac:dyDescent="0.3">
      <c r="A98" s="28" t="s">
        <v>435</v>
      </c>
      <c r="B98" s="28" t="s">
        <v>714</v>
      </c>
      <c r="C98" s="31"/>
      <c r="D98" s="31">
        <v>1799</v>
      </c>
      <c r="E98" s="191"/>
      <c r="F98" s="41"/>
      <c r="G98" s="34">
        <v>0</v>
      </c>
      <c r="H98" s="25"/>
    </row>
    <row r="99" spans="1:8" s="15" customFormat="1" x14ac:dyDescent="0.3">
      <c r="A99" s="28" t="s">
        <v>866</v>
      </c>
      <c r="B99" s="44" t="s">
        <v>867</v>
      </c>
      <c r="C99" s="31"/>
      <c r="D99" s="31">
        <v>1799</v>
      </c>
      <c r="E99" s="191">
        <v>2030</v>
      </c>
      <c r="F99" s="41">
        <v>3741</v>
      </c>
      <c r="G99" s="34">
        <v>3741</v>
      </c>
      <c r="H99" s="25"/>
    </row>
    <row r="100" spans="1:8" s="15" customFormat="1" x14ac:dyDescent="0.3">
      <c r="A100" s="28" t="s">
        <v>879</v>
      </c>
      <c r="B100" s="44" t="s">
        <v>877</v>
      </c>
      <c r="C100" s="31"/>
      <c r="D100" s="31"/>
      <c r="E100" s="191">
        <v>4060</v>
      </c>
      <c r="F100" s="41">
        <v>1870</v>
      </c>
      <c r="G100" s="34">
        <v>1870</v>
      </c>
      <c r="H100" s="25"/>
    </row>
    <row r="101" spans="1:8" s="15" customFormat="1" ht="28" x14ac:dyDescent="0.3">
      <c r="A101" s="28" t="s">
        <v>926</v>
      </c>
      <c r="B101" s="28" t="s">
        <v>977</v>
      </c>
      <c r="C101" s="31"/>
      <c r="D101" s="31"/>
      <c r="E101" s="191">
        <v>0</v>
      </c>
      <c r="F101" s="41">
        <v>0</v>
      </c>
      <c r="G101" s="34">
        <v>0</v>
      </c>
      <c r="H101" s="25"/>
    </row>
    <row r="102" spans="1:8" s="15" customFormat="1" ht="28" x14ac:dyDescent="0.3">
      <c r="A102" s="28" t="s">
        <v>976</v>
      </c>
      <c r="B102" s="28" t="s">
        <v>1031</v>
      </c>
      <c r="C102" s="31"/>
      <c r="D102" s="31"/>
      <c r="E102" s="191"/>
      <c r="F102" s="41">
        <v>12825.4</v>
      </c>
      <c r="G102" s="34">
        <v>0</v>
      </c>
      <c r="H102" s="25"/>
    </row>
    <row r="103" spans="1:8" s="15" customFormat="1" x14ac:dyDescent="0.3">
      <c r="A103" s="28" t="s">
        <v>884</v>
      </c>
      <c r="B103" s="44" t="s">
        <v>719</v>
      </c>
      <c r="C103" s="31"/>
      <c r="D103" s="31">
        <v>3269</v>
      </c>
      <c r="E103" s="191">
        <v>0</v>
      </c>
      <c r="F103" s="137">
        <v>11700</v>
      </c>
      <c r="G103" s="34">
        <v>0</v>
      </c>
      <c r="H103" s="25"/>
    </row>
    <row r="104" spans="1:8" s="15" customFormat="1" x14ac:dyDescent="0.3">
      <c r="A104" s="28" t="s">
        <v>996</v>
      </c>
      <c r="B104" s="44" t="s">
        <v>997</v>
      </c>
      <c r="C104" s="31"/>
      <c r="D104" s="31"/>
      <c r="E104" s="191"/>
      <c r="F104" s="137"/>
      <c r="G104" s="34"/>
      <c r="H104" s="25"/>
    </row>
    <row r="105" spans="1:8" s="15" customFormat="1" x14ac:dyDescent="0.3">
      <c r="A105" s="28" t="s">
        <v>853</v>
      </c>
      <c r="B105" s="44" t="s">
        <v>854</v>
      </c>
      <c r="C105" s="31"/>
      <c r="D105" s="31"/>
      <c r="E105" s="191">
        <v>0</v>
      </c>
      <c r="G105" s="34">
        <v>0</v>
      </c>
      <c r="H105" s="25"/>
    </row>
    <row r="106" spans="1:8" s="15" customFormat="1" x14ac:dyDescent="0.3">
      <c r="A106" s="28"/>
      <c r="B106" s="28"/>
      <c r="C106" s="31"/>
      <c r="D106" s="31"/>
      <c r="E106" s="192"/>
      <c r="F106" s="35"/>
      <c r="G106" s="35"/>
      <c r="H106" s="25"/>
    </row>
    <row r="107" spans="1:8" s="15" customFormat="1" x14ac:dyDescent="0.3">
      <c r="A107" s="211" t="s">
        <v>715</v>
      </c>
      <c r="B107" s="211"/>
      <c r="C107" s="74">
        <v>1017100</v>
      </c>
      <c r="D107" s="74"/>
      <c r="E107" s="186">
        <f>SUM(E97:E106)</f>
        <v>6090</v>
      </c>
      <c r="F107" s="40">
        <f>SUM(F97:F106)</f>
        <v>30136.400000000001</v>
      </c>
      <c r="G107" s="40">
        <f>SUM(G97:G106)</f>
        <v>5611</v>
      </c>
      <c r="H107" s="24"/>
    </row>
    <row r="108" spans="1:8" s="15" customFormat="1" x14ac:dyDescent="0.3">
      <c r="A108" s="28"/>
      <c r="B108" s="32"/>
      <c r="C108" s="74"/>
      <c r="D108" s="74"/>
      <c r="E108" s="186"/>
      <c r="F108" s="40"/>
      <c r="G108" s="40"/>
      <c r="H108" s="24"/>
    </row>
    <row r="109" spans="1:8" s="15" customFormat="1" x14ac:dyDescent="0.3">
      <c r="A109" s="211" t="s">
        <v>559</v>
      </c>
      <c r="B109" s="211"/>
      <c r="C109" s="74"/>
      <c r="D109" s="74"/>
      <c r="E109" s="186"/>
      <c r="F109" s="40"/>
      <c r="G109" s="40"/>
      <c r="H109" s="24"/>
    </row>
    <row r="110" spans="1:8" s="15" customFormat="1" ht="56" x14ac:dyDescent="0.3">
      <c r="A110" s="28" t="s">
        <v>49</v>
      </c>
      <c r="B110" s="45" t="s">
        <v>974</v>
      </c>
      <c r="C110" s="46"/>
      <c r="D110" s="46"/>
      <c r="E110" s="192">
        <v>0</v>
      </c>
      <c r="F110" s="35">
        <v>39679</v>
      </c>
      <c r="G110" s="43">
        <v>0</v>
      </c>
      <c r="H110" s="24"/>
    </row>
    <row r="111" spans="1:8" s="15" customFormat="1" x14ac:dyDescent="0.3">
      <c r="A111" s="211" t="s">
        <v>560</v>
      </c>
      <c r="B111" s="211"/>
      <c r="C111" s="74"/>
      <c r="D111" s="74"/>
      <c r="E111" s="186">
        <f>E110</f>
        <v>0</v>
      </c>
      <c r="F111" s="40">
        <f>F110</f>
        <v>39679</v>
      </c>
      <c r="G111" s="40">
        <f>G110</f>
        <v>0</v>
      </c>
      <c r="H111" s="24"/>
    </row>
    <row r="112" spans="1:8" s="15" customFormat="1" x14ac:dyDescent="0.3">
      <c r="A112" s="28"/>
      <c r="B112" s="32"/>
      <c r="C112" s="74"/>
      <c r="D112" s="74"/>
      <c r="E112" s="186"/>
      <c r="F112" s="40"/>
      <c r="G112" s="40"/>
      <c r="H112" s="24"/>
    </row>
    <row r="113" spans="1:9" s="15" customFormat="1" x14ac:dyDescent="0.3">
      <c r="A113" s="211" t="s">
        <v>481</v>
      </c>
      <c r="B113" s="211"/>
      <c r="C113" s="74">
        <v>1017500</v>
      </c>
      <c r="D113" s="74"/>
      <c r="E113" s="186"/>
      <c r="F113" s="40"/>
      <c r="G113" s="41"/>
      <c r="H113" s="25"/>
    </row>
    <row r="114" spans="1:9" s="15" customFormat="1" ht="28" x14ac:dyDescent="0.3">
      <c r="A114" s="28" t="s">
        <v>50</v>
      </c>
      <c r="B114" s="28" t="s">
        <v>716</v>
      </c>
      <c r="C114" s="31"/>
      <c r="D114" s="31">
        <v>1799</v>
      </c>
      <c r="E114" s="191">
        <v>2200</v>
      </c>
      <c r="F114" s="137">
        <v>3500</v>
      </c>
      <c r="G114" s="34">
        <v>2200</v>
      </c>
      <c r="H114" s="25"/>
      <c r="I114" s="41"/>
    </row>
    <row r="115" spans="1:9" s="15" customFormat="1" x14ac:dyDescent="0.3">
      <c r="A115" s="28" t="s">
        <v>673</v>
      </c>
      <c r="B115" s="28" t="s">
        <v>674</v>
      </c>
      <c r="C115" s="31"/>
      <c r="D115" s="31"/>
      <c r="E115" s="191"/>
      <c r="G115" s="34">
        <v>0</v>
      </c>
      <c r="H115" s="25"/>
      <c r="I115" s="41"/>
    </row>
    <row r="116" spans="1:9" s="15" customFormat="1" x14ac:dyDescent="0.3">
      <c r="A116" s="28" t="s">
        <v>393</v>
      </c>
      <c r="B116" s="28" t="s">
        <v>717</v>
      </c>
      <c r="C116" s="31"/>
      <c r="D116" s="31">
        <v>1799</v>
      </c>
      <c r="E116" s="191">
        <v>1000</v>
      </c>
      <c r="F116" s="41">
        <v>1000</v>
      </c>
      <c r="G116" s="34">
        <v>1000</v>
      </c>
      <c r="H116" s="25"/>
      <c r="I116" s="41"/>
    </row>
    <row r="117" spans="1:9" s="15" customFormat="1" x14ac:dyDescent="0.3">
      <c r="A117" s="28" t="s">
        <v>51</v>
      </c>
      <c r="B117" s="28" t="s">
        <v>718</v>
      </c>
      <c r="C117" s="31"/>
      <c r="D117" s="31">
        <v>1799</v>
      </c>
      <c r="E117" s="191">
        <v>2612</v>
      </c>
      <c r="F117" s="41">
        <v>2612</v>
      </c>
      <c r="G117" s="34">
        <v>2612</v>
      </c>
      <c r="H117" s="25"/>
      <c r="I117" s="41"/>
    </row>
    <row r="118" spans="1:9" s="15" customFormat="1" x14ac:dyDescent="0.3">
      <c r="A118" s="28" t="s">
        <v>889</v>
      </c>
      <c r="B118" s="28" t="s">
        <v>890</v>
      </c>
      <c r="C118" s="31"/>
      <c r="D118" s="31"/>
      <c r="E118" s="191">
        <v>0</v>
      </c>
      <c r="G118" s="34"/>
      <c r="H118" s="25"/>
      <c r="I118" s="138"/>
    </row>
    <row r="119" spans="1:9" s="15" customFormat="1" x14ac:dyDescent="0.3">
      <c r="A119" s="28" t="s">
        <v>921</v>
      </c>
      <c r="B119" s="28" t="s">
        <v>922</v>
      </c>
      <c r="C119" s="31"/>
      <c r="D119" s="31"/>
      <c r="E119" s="191">
        <v>0</v>
      </c>
      <c r="F119" s="34"/>
      <c r="G119" s="41"/>
      <c r="H119" s="25"/>
    </row>
    <row r="120" spans="1:9" s="15" customFormat="1" x14ac:dyDescent="0.3">
      <c r="A120" s="28" t="s">
        <v>923</v>
      </c>
      <c r="B120" s="28" t="s">
        <v>924</v>
      </c>
      <c r="C120" s="31"/>
      <c r="D120" s="31"/>
      <c r="E120" s="191">
        <v>0</v>
      </c>
      <c r="F120" s="34"/>
      <c r="G120" s="41"/>
      <c r="H120" s="25"/>
    </row>
    <row r="121" spans="1:9" s="15" customFormat="1" x14ac:dyDescent="0.3">
      <c r="A121" s="28" t="s">
        <v>1024</v>
      </c>
      <c r="B121" s="28" t="s">
        <v>1025</v>
      </c>
      <c r="C121" s="31"/>
      <c r="D121" s="31"/>
      <c r="E121" s="191"/>
      <c r="F121" s="34"/>
      <c r="G121" s="41"/>
      <c r="H121" s="25"/>
    </row>
    <row r="122" spans="1:9" s="15" customFormat="1" x14ac:dyDescent="0.3">
      <c r="A122" s="28" t="s">
        <v>902</v>
      </c>
      <c r="B122" s="28" t="s">
        <v>908</v>
      </c>
      <c r="C122" s="31"/>
      <c r="D122" s="31"/>
      <c r="E122" s="191">
        <v>0</v>
      </c>
      <c r="F122" s="34"/>
      <c r="G122" s="41"/>
      <c r="H122" s="25"/>
    </row>
    <row r="123" spans="1:9" s="15" customFormat="1" x14ac:dyDescent="0.3">
      <c r="A123" s="28" t="s">
        <v>1004</v>
      </c>
      <c r="B123" s="28" t="s">
        <v>1005</v>
      </c>
      <c r="C123" s="31"/>
      <c r="D123" s="31"/>
      <c r="E123" s="191">
        <v>0</v>
      </c>
      <c r="F123" s="34">
        <v>0</v>
      </c>
      <c r="G123" s="41"/>
      <c r="H123" s="25"/>
    </row>
    <row r="124" spans="1:9" s="15" customFormat="1" x14ac:dyDescent="0.3">
      <c r="A124" s="28" t="s">
        <v>951</v>
      </c>
      <c r="B124" s="28" t="s">
        <v>952</v>
      </c>
      <c r="C124" s="31"/>
      <c r="D124" s="31"/>
      <c r="E124" s="191">
        <v>0</v>
      </c>
      <c r="F124" s="34">
        <v>115000</v>
      </c>
      <c r="G124" s="41"/>
      <c r="H124" s="25"/>
    </row>
    <row r="125" spans="1:9" s="15" customFormat="1" x14ac:dyDescent="0.3">
      <c r="A125" s="28" t="s">
        <v>958</v>
      </c>
      <c r="B125" s="28" t="s">
        <v>957</v>
      </c>
      <c r="C125" s="31"/>
      <c r="D125" s="31"/>
      <c r="E125" s="191">
        <v>0</v>
      </c>
      <c r="F125" s="41">
        <v>5363.05</v>
      </c>
      <c r="G125" s="41"/>
      <c r="H125" s="25"/>
    </row>
    <row r="126" spans="1:9" s="15" customFormat="1" ht="12.5" x14ac:dyDescent="0.25">
      <c r="A126" s="79"/>
      <c r="B126" s="79"/>
      <c r="E126" s="196"/>
      <c r="F126" s="138"/>
      <c r="G126" s="85"/>
      <c r="H126" s="25"/>
    </row>
    <row r="127" spans="1:9" s="15" customFormat="1" x14ac:dyDescent="0.3">
      <c r="A127" s="211" t="s">
        <v>486</v>
      </c>
      <c r="B127" s="211"/>
      <c r="C127" s="74"/>
      <c r="D127" s="74"/>
      <c r="E127" s="186">
        <f>SUM(E114:E126)</f>
        <v>5812</v>
      </c>
      <c r="F127" s="40">
        <f>SUM(F114:F126)</f>
        <v>127475.05</v>
      </c>
      <c r="G127" s="40">
        <f>SUM(G114:G126)</f>
        <v>5812</v>
      </c>
      <c r="H127" s="24"/>
    </row>
    <row r="128" spans="1:9" s="15" customFormat="1" x14ac:dyDescent="0.3">
      <c r="A128" s="74"/>
      <c r="B128" s="74"/>
      <c r="C128" s="74"/>
      <c r="D128" s="74"/>
      <c r="E128" s="186"/>
      <c r="F128" s="40"/>
      <c r="G128" s="40"/>
      <c r="H128" s="24"/>
    </row>
    <row r="129" spans="1:8" s="15" customFormat="1" x14ac:dyDescent="0.3">
      <c r="A129" s="28"/>
      <c r="B129" s="28"/>
      <c r="C129" s="74"/>
      <c r="D129" s="74"/>
      <c r="E129" s="186" t="str">
        <f>E4</f>
        <v>2023/2024</v>
      </c>
      <c r="F129" s="40" t="str">
        <f>F4</f>
        <v>2022/2023</v>
      </c>
      <c r="G129" s="40" t="str">
        <f>G4</f>
        <v>2022/2023</v>
      </c>
      <c r="H129" s="25"/>
    </row>
    <row r="130" spans="1:8" s="15" customFormat="1" ht="42" x14ac:dyDescent="0.3">
      <c r="A130" s="28"/>
      <c r="B130" s="28"/>
      <c r="C130" s="74" t="str">
        <f>C5</f>
        <v>FIR</v>
      </c>
      <c r="D130" s="74" t="str">
        <f>D5</f>
        <v>SOE</v>
      </c>
      <c r="E130" s="186" t="str">
        <f t="shared" ref="E130:G130" si="2">E5</f>
        <v>BUDGET</v>
      </c>
      <c r="F130" s="40" t="str">
        <f t="shared" si="2"/>
        <v>Actuals</v>
      </c>
      <c r="G130" s="40" t="str">
        <f t="shared" si="2"/>
        <v>Budget</v>
      </c>
      <c r="H130" s="25"/>
    </row>
    <row r="131" spans="1:8" s="15" customFormat="1" x14ac:dyDescent="0.3">
      <c r="A131" s="211" t="s">
        <v>52</v>
      </c>
      <c r="B131" s="211"/>
      <c r="C131" s="74"/>
      <c r="D131" s="74"/>
      <c r="E131" s="186"/>
      <c r="F131" s="40"/>
      <c r="G131" s="41"/>
      <c r="H131" s="25"/>
    </row>
    <row r="132" spans="1:8" s="15" customFormat="1" x14ac:dyDescent="0.3">
      <c r="A132" s="28" t="s">
        <v>53</v>
      </c>
      <c r="B132" s="28" t="s">
        <v>54</v>
      </c>
      <c r="C132" s="31"/>
      <c r="D132" s="31"/>
      <c r="E132" s="191">
        <v>0</v>
      </c>
      <c r="G132" s="41"/>
      <c r="H132" s="25"/>
    </row>
    <row r="133" spans="1:8" s="15" customFormat="1" x14ac:dyDescent="0.3">
      <c r="A133" s="28" t="s">
        <v>415</v>
      </c>
      <c r="B133" s="28" t="s">
        <v>55</v>
      </c>
      <c r="C133" s="31"/>
      <c r="D133" s="31"/>
      <c r="E133" s="191">
        <v>0</v>
      </c>
      <c r="G133" s="41"/>
      <c r="H133" s="25"/>
    </row>
    <row r="134" spans="1:8" s="15" customFormat="1" x14ac:dyDescent="0.3">
      <c r="A134" s="28" t="s">
        <v>440</v>
      </c>
      <c r="B134" s="44" t="s">
        <v>1009</v>
      </c>
      <c r="C134" s="31"/>
      <c r="D134" s="31"/>
      <c r="E134" s="191">
        <v>0</v>
      </c>
      <c r="F134" s="41"/>
      <c r="G134" s="34"/>
      <c r="H134" s="25"/>
    </row>
    <row r="135" spans="1:8" s="15" customFormat="1" x14ac:dyDescent="0.3">
      <c r="A135" s="28" t="s">
        <v>32</v>
      </c>
      <c r="B135" s="44" t="s">
        <v>720</v>
      </c>
      <c r="C135" s="31"/>
      <c r="D135" s="31"/>
      <c r="E135" s="191">
        <v>0</v>
      </c>
      <c r="F135" s="41">
        <v>2500</v>
      </c>
      <c r="G135" s="34">
        <v>70000</v>
      </c>
      <c r="H135" s="25"/>
    </row>
    <row r="136" spans="1:8" s="15" customFormat="1" ht="28" x14ac:dyDescent="0.3">
      <c r="A136" s="28" t="s">
        <v>982</v>
      </c>
      <c r="B136" s="28" t="s">
        <v>575</v>
      </c>
      <c r="C136" s="31"/>
      <c r="D136" s="31">
        <v>3269</v>
      </c>
      <c r="E136" s="191">
        <v>0</v>
      </c>
      <c r="F136" s="34">
        <v>55337.85</v>
      </c>
      <c r="G136" s="34">
        <v>0</v>
      </c>
      <c r="H136" s="25"/>
    </row>
    <row r="137" spans="1:8" s="15" customFormat="1" x14ac:dyDescent="0.3">
      <c r="A137" s="28" t="s">
        <v>476</v>
      </c>
      <c r="B137" s="44" t="s">
        <v>394</v>
      </c>
      <c r="C137" s="31"/>
      <c r="D137" s="31"/>
      <c r="E137" s="191">
        <v>0</v>
      </c>
      <c r="G137" s="34"/>
      <c r="H137" s="25"/>
    </row>
    <row r="138" spans="1:8" s="15" customFormat="1" x14ac:dyDescent="0.3">
      <c r="A138" s="28"/>
      <c r="B138" s="28"/>
      <c r="C138" s="31">
        <v>1015900</v>
      </c>
      <c r="D138" s="31"/>
      <c r="E138" s="195">
        <v>0</v>
      </c>
      <c r="F138" s="43"/>
      <c r="G138" s="43"/>
      <c r="H138" s="25"/>
    </row>
    <row r="139" spans="1:8" s="15" customFormat="1" x14ac:dyDescent="0.3">
      <c r="A139" s="211" t="s">
        <v>721</v>
      </c>
      <c r="B139" s="211"/>
      <c r="C139" s="74"/>
      <c r="D139" s="74"/>
      <c r="E139" s="186">
        <f>SUM(E132:E138)</f>
        <v>0</v>
      </c>
      <c r="F139" s="40">
        <f>SUM(F132:F138)</f>
        <v>57837.85</v>
      </c>
      <c r="G139" s="40">
        <f>SUM(G132:G138)</f>
        <v>70000</v>
      </c>
      <c r="H139" s="24"/>
    </row>
    <row r="140" spans="1:8" s="15" customFormat="1" ht="14.5" thickBot="1" x14ac:dyDescent="0.35">
      <c r="A140" s="28"/>
      <c r="B140" s="28"/>
      <c r="C140" s="31"/>
      <c r="D140" s="31"/>
      <c r="E140" s="197"/>
      <c r="F140" s="47"/>
      <c r="G140" s="47"/>
      <c r="H140" s="25"/>
    </row>
    <row r="141" spans="1:8" s="15" customFormat="1" ht="15" thickTop="1" thickBot="1" x14ac:dyDescent="0.35">
      <c r="A141" s="211" t="s">
        <v>2</v>
      </c>
      <c r="B141" s="211"/>
      <c r="C141" s="74"/>
      <c r="D141" s="74"/>
      <c r="E141" s="188">
        <f>E139+E127+E111+E107+E92+E85+E57+E46+E38+E33+E25+E20+E13</f>
        <v>1543814.0599999998</v>
      </c>
      <c r="F141" s="48">
        <f>F139+F127+F111+F107+F92+F85+F57+F46+F38+F33+F25+F20+F13</f>
        <v>1685415.51</v>
      </c>
      <c r="G141" s="48">
        <f>G139+G127+G111+G107+G92+G85+G57+G46+G38+G33+G25+G20+G13</f>
        <v>1481417</v>
      </c>
      <c r="H141" s="24"/>
    </row>
    <row r="142" spans="1:8" s="15" customFormat="1" ht="14.5" thickTop="1" x14ac:dyDescent="0.3">
      <c r="A142" s="28"/>
      <c r="B142" s="28"/>
      <c r="C142" s="31"/>
      <c r="D142" s="31"/>
      <c r="E142" s="198"/>
      <c r="F142" s="41"/>
      <c r="G142" s="41"/>
      <c r="H142" s="18"/>
    </row>
    <row r="143" spans="1:8" s="15" customFormat="1" x14ac:dyDescent="0.3">
      <c r="A143" s="28"/>
      <c r="B143" s="28"/>
      <c r="C143" s="31"/>
      <c r="D143" s="31"/>
      <c r="E143" s="191"/>
      <c r="F143" s="34"/>
      <c r="G143" s="34"/>
    </row>
    <row r="144" spans="1:8" s="15" customFormat="1" x14ac:dyDescent="0.3">
      <c r="A144" s="28"/>
      <c r="B144" s="29" t="s">
        <v>1012</v>
      </c>
      <c r="C144" s="74"/>
      <c r="D144" s="74"/>
      <c r="E144" s="185"/>
      <c r="F144" s="36"/>
      <c r="G144" s="36"/>
      <c r="H144" s="18"/>
    </row>
    <row r="145" spans="1:8" s="15" customFormat="1" ht="28" x14ac:dyDescent="0.3">
      <c r="A145" s="49">
        <v>2.4</v>
      </c>
      <c r="B145" s="28" t="s">
        <v>1013</v>
      </c>
      <c r="C145" s="31"/>
      <c r="D145" s="31"/>
      <c r="E145" s="191">
        <f>32552100-30000</f>
        <v>32522100</v>
      </c>
      <c r="F145" s="50">
        <f>A145</f>
        <v>2.4</v>
      </c>
      <c r="G145" s="34">
        <f>E145/100*F145</f>
        <v>780530.4</v>
      </c>
      <c r="H145" s="27"/>
    </row>
    <row r="146" spans="1:8" s="15" customFormat="1" x14ac:dyDescent="0.3">
      <c r="A146" s="49">
        <v>2.4</v>
      </c>
      <c r="B146" s="28" t="s">
        <v>1011</v>
      </c>
      <c r="C146" s="31"/>
      <c r="D146" s="31"/>
      <c r="E146" s="199">
        <v>1049600</v>
      </c>
      <c r="F146" s="50">
        <f>A146</f>
        <v>2.4</v>
      </c>
      <c r="G146" s="51">
        <f>E146/100*F146</f>
        <v>25190.399999999998</v>
      </c>
    </row>
    <row r="147" spans="1:8" s="15" customFormat="1" x14ac:dyDescent="0.3">
      <c r="A147" s="28"/>
      <c r="B147" s="28"/>
      <c r="C147" s="31"/>
      <c r="D147" s="31"/>
      <c r="E147" s="191">
        <f>SUM(E145:E146)</f>
        <v>33571700</v>
      </c>
      <c r="F147" s="50"/>
      <c r="G147" s="34">
        <f>SUM(G145:G146)</f>
        <v>805720.8</v>
      </c>
    </row>
    <row r="148" spans="1:8" s="15" customFormat="1" x14ac:dyDescent="0.3">
      <c r="A148" s="28"/>
      <c r="B148" s="28"/>
      <c r="C148" s="31"/>
      <c r="D148" s="31"/>
      <c r="E148" s="191"/>
      <c r="F148" s="50"/>
      <c r="G148" s="34"/>
    </row>
    <row r="149" spans="1:8" s="15" customFormat="1" ht="42" x14ac:dyDescent="0.3">
      <c r="A149" s="49">
        <v>5.41</v>
      </c>
      <c r="B149" s="28" t="s">
        <v>1014</v>
      </c>
      <c r="C149" s="31"/>
      <c r="D149" s="31"/>
      <c r="E149" s="191">
        <f>8043700-30000</f>
        <v>8013700</v>
      </c>
      <c r="F149" s="50"/>
      <c r="G149" s="34"/>
    </row>
    <row r="150" spans="1:8" s="15" customFormat="1" x14ac:dyDescent="0.3">
      <c r="A150" s="49"/>
      <c r="B150" s="28" t="s">
        <v>637</v>
      </c>
      <c r="C150" s="31"/>
      <c r="D150" s="31"/>
      <c r="E150" s="191">
        <f>266300*0.25</f>
        <v>66575</v>
      </c>
      <c r="F150" s="50"/>
      <c r="G150" s="34"/>
    </row>
    <row r="151" spans="1:8" s="15" customFormat="1" x14ac:dyDescent="0.3">
      <c r="A151" s="52"/>
      <c r="B151" s="28" t="s">
        <v>861</v>
      </c>
      <c r="C151" s="31"/>
      <c r="D151" s="31"/>
      <c r="E151" s="199">
        <f>50100*0.25</f>
        <v>12525</v>
      </c>
      <c r="F151" s="50"/>
      <c r="G151" s="35"/>
    </row>
    <row r="152" spans="1:8" s="15" customFormat="1" x14ac:dyDescent="0.3">
      <c r="A152" s="28"/>
      <c r="B152" s="28"/>
      <c r="C152" s="31"/>
      <c r="D152" s="31"/>
      <c r="E152" s="191">
        <f>E149-E150-E151</f>
        <v>7934600</v>
      </c>
      <c r="F152" s="50">
        <f>A149</f>
        <v>5.41</v>
      </c>
      <c r="G152" s="34">
        <f>E152/100*F152</f>
        <v>429261.86</v>
      </c>
    </row>
    <row r="153" spans="1:8" s="15" customFormat="1" x14ac:dyDescent="0.3">
      <c r="A153" s="28"/>
      <c r="B153" s="28"/>
      <c r="C153" s="31"/>
      <c r="D153" s="31"/>
      <c r="E153" s="191"/>
      <c r="F153" s="50"/>
      <c r="G153" s="34"/>
    </row>
    <row r="154" spans="1:8" s="15" customFormat="1" x14ac:dyDescent="0.3">
      <c r="A154" s="28"/>
      <c r="B154" s="28"/>
      <c r="C154" s="31"/>
      <c r="D154" s="31"/>
      <c r="E154" s="191"/>
      <c r="F154" s="50"/>
      <c r="G154" s="34"/>
    </row>
    <row r="155" spans="1:8" s="15" customFormat="1" x14ac:dyDescent="0.3">
      <c r="A155" s="28"/>
      <c r="B155" s="32" t="s">
        <v>56</v>
      </c>
      <c r="C155" s="74"/>
      <c r="D155" s="74"/>
      <c r="E155" s="191"/>
      <c r="F155" s="50"/>
      <c r="G155" s="34"/>
    </row>
    <row r="156" spans="1:8" s="15" customFormat="1" x14ac:dyDescent="0.3">
      <c r="A156" s="28"/>
      <c r="B156" s="28"/>
      <c r="C156" s="31"/>
      <c r="D156" s="31"/>
      <c r="E156" s="191"/>
      <c r="F156" s="50"/>
      <c r="G156" s="34"/>
    </row>
    <row r="157" spans="1:8" s="15" customFormat="1" x14ac:dyDescent="0.3">
      <c r="A157" s="28"/>
      <c r="B157" s="53" t="s">
        <v>57</v>
      </c>
      <c r="C157" s="76"/>
      <c r="D157" s="76"/>
      <c r="E157" s="191"/>
      <c r="F157" s="50"/>
      <c r="G157" s="34"/>
    </row>
    <row r="158" spans="1:8" s="15" customFormat="1" ht="28" x14ac:dyDescent="0.3">
      <c r="A158" s="28"/>
      <c r="B158" s="28" t="s">
        <v>563</v>
      </c>
      <c r="C158" s="31"/>
      <c r="D158" s="31"/>
      <c r="E158" s="191">
        <v>72000</v>
      </c>
      <c r="F158" s="50">
        <f>A146</f>
        <v>2.4</v>
      </c>
      <c r="G158" s="34">
        <f>E158/100*F158</f>
        <v>1728</v>
      </c>
    </row>
    <row r="159" spans="1:8" s="15" customFormat="1" ht="28" x14ac:dyDescent="0.3">
      <c r="A159" s="28"/>
      <c r="B159" s="28" t="s">
        <v>564</v>
      </c>
      <c r="C159" s="31"/>
      <c r="D159" s="31"/>
      <c r="E159" s="191">
        <v>4200</v>
      </c>
      <c r="F159" s="50">
        <f>A146</f>
        <v>2.4</v>
      </c>
      <c r="G159" s="35">
        <f>E159/100*F159</f>
        <v>100.8</v>
      </c>
    </row>
    <row r="160" spans="1:8" s="15" customFormat="1" x14ac:dyDescent="0.3">
      <c r="A160" s="28"/>
      <c r="B160" s="28"/>
      <c r="C160" s="31"/>
      <c r="D160" s="31"/>
      <c r="E160" s="191"/>
      <c r="F160" s="50"/>
      <c r="G160" s="36">
        <f>SUM(G158:G159)</f>
        <v>1828.8</v>
      </c>
    </row>
    <row r="161" spans="1:7" s="15" customFormat="1" x14ac:dyDescent="0.3">
      <c r="A161" s="28"/>
      <c r="B161" s="53" t="s">
        <v>58</v>
      </c>
      <c r="C161" s="76"/>
      <c r="D161" s="76"/>
      <c r="E161" s="191"/>
      <c r="F161" s="50"/>
      <c r="G161" s="34"/>
    </row>
    <row r="162" spans="1:7" s="15" customFormat="1" x14ac:dyDescent="0.3">
      <c r="A162" s="28"/>
      <c r="B162" s="28"/>
      <c r="C162" s="31"/>
      <c r="D162" s="31"/>
      <c r="E162" s="191"/>
      <c r="F162" s="50"/>
      <c r="G162" s="34"/>
    </row>
    <row r="163" spans="1:7" s="15" customFormat="1" ht="28" x14ac:dyDescent="0.3">
      <c r="A163" s="28"/>
      <c r="B163" s="45" t="s">
        <v>566</v>
      </c>
      <c r="C163" s="46"/>
      <c r="D163" s="46"/>
      <c r="E163" s="191">
        <v>52500</v>
      </c>
      <c r="F163" s="50">
        <f>A149</f>
        <v>5.41</v>
      </c>
      <c r="G163" s="34">
        <f>E163/100*F163</f>
        <v>2840.25</v>
      </c>
    </row>
    <row r="164" spans="1:7" s="15" customFormat="1" x14ac:dyDescent="0.3">
      <c r="A164" s="28"/>
      <c r="B164" s="45"/>
      <c r="C164" s="46"/>
      <c r="D164" s="46"/>
      <c r="E164" s="191"/>
      <c r="F164" s="50"/>
      <c r="G164" s="34"/>
    </row>
    <row r="165" spans="1:7" s="15" customFormat="1" ht="42" x14ac:dyDescent="0.3">
      <c r="A165" s="28"/>
      <c r="B165" s="45" t="s">
        <v>565</v>
      </c>
      <c r="C165" s="46"/>
      <c r="D165" s="46"/>
      <c r="E165" s="191">
        <v>180600</v>
      </c>
      <c r="F165" s="50">
        <f>A145</f>
        <v>2.4</v>
      </c>
      <c r="G165" s="35">
        <f>E165/100*F165</f>
        <v>4334.3999999999996</v>
      </c>
    </row>
    <row r="166" spans="1:7" s="15" customFormat="1" x14ac:dyDescent="0.3">
      <c r="A166" s="28"/>
      <c r="B166" s="45"/>
      <c r="C166" s="46"/>
      <c r="D166" s="46"/>
      <c r="E166" s="191"/>
      <c r="F166" s="50"/>
      <c r="G166" s="36">
        <f>SUM(G163:G165)</f>
        <v>7174.65</v>
      </c>
    </row>
    <row r="167" spans="1:7" s="15" customFormat="1" x14ac:dyDescent="0.3">
      <c r="A167" s="28"/>
      <c r="B167" s="45"/>
      <c r="C167" s="46"/>
      <c r="D167" s="46"/>
      <c r="E167" s="191"/>
      <c r="F167" s="50"/>
      <c r="G167" s="50"/>
    </row>
    <row r="168" spans="1:7" s="15" customFormat="1" x14ac:dyDescent="0.3">
      <c r="A168" s="28"/>
      <c r="B168" s="45"/>
      <c r="C168" s="46"/>
      <c r="D168" s="46"/>
      <c r="E168" s="191"/>
      <c r="F168" s="50"/>
      <c r="G168" s="50"/>
    </row>
    <row r="169" spans="1:7" s="15" customFormat="1" ht="56" x14ac:dyDescent="0.3">
      <c r="A169" s="28"/>
      <c r="B169" s="45"/>
      <c r="C169" s="46"/>
      <c r="D169" s="46"/>
      <c r="E169" s="191" t="s">
        <v>424</v>
      </c>
      <c r="F169" s="50"/>
      <c r="G169" s="50"/>
    </row>
    <row r="170" spans="1:7" s="15" customFormat="1" ht="28" x14ac:dyDescent="0.3">
      <c r="A170" s="28"/>
      <c r="B170" s="44" t="s">
        <v>567</v>
      </c>
      <c r="C170" s="31"/>
      <c r="D170" s="31"/>
      <c r="E170" s="191">
        <v>172000</v>
      </c>
      <c r="F170" s="50">
        <f>A149</f>
        <v>5.41</v>
      </c>
      <c r="G170" s="34">
        <f>E170/100*F170</f>
        <v>9305.2000000000007</v>
      </c>
    </row>
    <row r="171" spans="1:7" s="15" customFormat="1" x14ac:dyDescent="0.3">
      <c r="A171" s="28"/>
      <c r="B171" s="28"/>
      <c r="C171" s="31"/>
      <c r="D171" s="31"/>
      <c r="E171" s="190"/>
      <c r="F171" s="34"/>
      <c r="G171" s="50"/>
    </row>
    <row r="172" spans="1:7" s="15" customFormat="1" x14ac:dyDescent="0.3">
      <c r="A172" s="28"/>
      <c r="B172" s="28"/>
      <c r="C172" s="31"/>
      <c r="D172" s="31"/>
      <c r="E172" s="190"/>
      <c r="F172" s="34"/>
      <c r="G172" s="31"/>
    </row>
    <row r="173" spans="1:7" s="15" customFormat="1" x14ac:dyDescent="0.3">
      <c r="A173" s="28"/>
      <c r="B173" s="28"/>
      <c r="C173" s="31"/>
      <c r="D173" s="31"/>
      <c r="E173" s="190"/>
      <c r="F173" s="34"/>
      <c r="G173" s="31"/>
    </row>
    <row r="174" spans="1:7" s="15" customFormat="1" x14ac:dyDescent="0.3">
      <c r="A174" s="28"/>
      <c r="B174" s="28"/>
      <c r="C174" s="31"/>
      <c r="D174" s="31"/>
      <c r="E174" s="190"/>
      <c r="F174" s="34"/>
      <c r="G174" s="31"/>
    </row>
    <row r="175" spans="1:7" s="15" customFormat="1" x14ac:dyDescent="0.3">
      <c r="A175" s="28"/>
      <c r="B175" s="28"/>
      <c r="C175" s="31"/>
      <c r="D175" s="31"/>
      <c r="E175" s="190"/>
      <c r="F175" s="34"/>
      <c r="G175" s="31"/>
    </row>
    <row r="176" spans="1:7" s="15" customFormat="1" x14ac:dyDescent="0.3">
      <c r="A176" s="28"/>
      <c r="B176" s="28"/>
      <c r="C176" s="31"/>
      <c r="D176" s="31"/>
      <c r="E176" s="200"/>
      <c r="F176" s="34"/>
      <c r="G176" s="31"/>
    </row>
    <row r="177" spans="1:7" s="15" customFormat="1" x14ac:dyDescent="0.3">
      <c r="A177" s="28"/>
      <c r="B177" s="28"/>
      <c r="C177" s="31"/>
      <c r="D177" s="31"/>
      <c r="E177" s="201"/>
      <c r="F177" s="34"/>
      <c r="G177" s="31"/>
    </row>
    <row r="178" spans="1:7" s="15" customFormat="1" x14ac:dyDescent="0.3">
      <c r="A178" s="28"/>
      <c r="B178" s="28"/>
      <c r="C178" s="31"/>
      <c r="D178" s="31"/>
      <c r="E178" s="202"/>
      <c r="F178" s="34"/>
      <c r="G178" s="31"/>
    </row>
    <row r="179" spans="1:7" s="15" customFormat="1" x14ac:dyDescent="0.3">
      <c r="A179" s="28"/>
      <c r="B179" s="28"/>
      <c r="C179" s="31"/>
      <c r="D179" s="31"/>
      <c r="E179" s="190"/>
      <c r="F179" s="34"/>
      <c r="G179" s="31"/>
    </row>
    <row r="180" spans="1:7" s="15" customFormat="1" x14ac:dyDescent="0.3">
      <c r="A180" s="28"/>
      <c r="B180" s="28"/>
      <c r="C180" s="31"/>
      <c r="D180" s="31"/>
      <c r="E180" s="201"/>
      <c r="F180" s="34"/>
      <c r="G180" s="31"/>
    </row>
    <row r="181" spans="1:7" s="15" customFormat="1" x14ac:dyDescent="0.3">
      <c r="A181" s="28"/>
      <c r="B181" s="28"/>
      <c r="C181" s="31"/>
      <c r="D181" s="31"/>
      <c r="E181" s="200"/>
      <c r="F181" s="34"/>
      <c r="G181" s="31"/>
    </row>
    <row r="182" spans="1:7" s="15" customFormat="1" x14ac:dyDescent="0.3">
      <c r="A182" s="28"/>
      <c r="B182" s="28"/>
      <c r="C182" s="31"/>
      <c r="D182" s="31"/>
      <c r="E182" s="200"/>
      <c r="F182" s="34"/>
      <c r="G182" s="31"/>
    </row>
    <row r="183" spans="1:7" s="15" customFormat="1" x14ac:dyDescent="0.3">
      <c r="A183" s="28"/>
      <c r="B183" s="28"/>
      <c r="C183" s="31"/>
      <c r="D183" s="31"/>
      <c r="E183" s="200"/>
      <c r="F183" s="34"/>
      <c r="G183" s="31"/>
    </row>
    <row r="184" spans="1:7" s="15" customFormat="1" x14ac:dyDescent="0.3">
      <c r="A184" s="28"/>
      <c r="B184" s="28"/>
      <c r="C184" s="31"/>
      <c r="D184" s="31"/>
      <c r="E184" s="201"/>
      <c r="F184" s="34"/>
      <c r="G184" s="31"/>
    </row>
    <row r="185" spans="1:7" s="15" customFormat="1" x14ac:dyDescent="0.3">
      <c r="A185" s="28"/>
      <c r="B185" s="28"/>
      <c r="C185" s="31"/>
      <c r="D185" s="31"/>
      <c r="E185" s="201"/>
      <c r="F185" s="34"/>
      <c r="G185" s="31"/>
    </row>
    <row r="186" spans="1:7" s="15" customFormat="1" x14ac:dyDescent="0.3">
      <c r="A186" s="28"/>
      <c r="B186" s="28"/>
      <c r="C186" s="31"/>
      <c r="D186" s="31"/>
      <c r="E186" s="190"/>
      <c r="F186" s="34"/>
      <c r="G186" s="31"/>
    </row>
    <row r="187" spans="1:7" s="15" customFormat="1" x14ac:dyDescent="0.3">
      <c r="A187" s="28"/>
      <c r="B187" s="28"/>
      <c r="C187" s="31"/>
      <c r="D187" s="31"/>
      <c r="E187" s="200"/>
      <c r="F187" s="34"/>
      <c r="G187" s="31"/>
    </row>
    <row r="193" spans="2:5" x14ac:dyDescent="0.3">
      <c r="B193" s="55"/>
      <c r="C193" s="50"/>
      <c r="D193" s="50"/>
      <c r="E193" s="200"/>
    </row>
    <row r="194" spans="2:5" x14ac:dyDescent="0.3">
      <c r="B194" s="56"/>
      <c r="C194" s="54"/>
      <c r="D194" s="54"/>
      <c r="E194" s="201"/>
    </row>
    <row r="195" spans="2:5" x14ac:dyDescent="0.3">
      <c r="B195" s="55"/>
      <c r="C195" s="50"/>
      <c r="D195" s="50"/>
      <c r="E195" s="200"/>
    </row>
  </sheetData>
  <mergeCells count="23">
    <mergeCell ref="A41:B41"/>
    <mergeCell ref="A13:B13"/>
    <mergeCell ref="A20:B20"/>
    <mergeCell ref="A25:B25"/>
    <mergeCell ref="A33:B33"/>
    <mergeCell ref="A38:B38"/>
    <mergeCell ref="A111:B111"/>
    <mergeCell ref="A46:B46"/>
    <mergeCell ref="A48:B48"/>
    <mergeCell ref="A57:B57"/>
    <mergeCell ref="A61:B61"/>
    <mergeCell ref="A85:B85"/>
    <mergeCell ref="A88:B88"/>
    <mergeCell ref="A92:B92"/>
    <mergeCell ref="A94:B94"/>
    <mergeCell ref="A96:B96"/>
    <mergeCell ref="A107:B107"/>
    <mergeCell ref="A109:B109"/>
    <mergeCell ref="A113:B113"/>
    <mergeCell ref="A127:B127"/>
    <mergeCell ref="A131:B131"/>
    <mergeCell ref="A139:B139"/>
    <mergeCell ref="A141:B141"/>
  </mergeCells>
  <phoneticPr fontId="0" type="noConversion"/>
  <printOptions gridLines="1" gridLinesSet="0"/>
  <pageMargins left="0.25" right="0" top="0.25" bottom="0.25" header="0" footer="0"/>
  <pageSetup orientation="portrait" r:id="rId1"/>
  <headerFooter alignWithMargins="0">
    <oddFooter>&amp;L&amp;"Arial,Bold"TOWN OF LOCKEPORT &amp;C&amp;D&amp;RPage &amp;P</oddFooter>
  </headerFooter>
  <rowBreaks count="5" manualBreakCount="5">
    <brk id="39" max="16383" man="1"/>
    <brk id="58" max="16383" man="1"/>
    <brk id="86" max="16383" man="1"/>
    <brk id="128" max="16383" man="1"/>
    <brk id="142" max="16383" man="1"/>
  </rowBreaks>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dimension ref="A1:E36"/>
  <sheetViews>
    <sheetView workbookViewId="0">
      <selection activeCell="C10" sqref="C10"/>
    </sheetView>
  </sheetViews>
  <sheetFormatPr defaultRowHeight="14" x14ac:dyDescent="0.3"/>
  <cols>
    <col min="1" max="1" width="13.1796875" style="28" bestFit="1" customWidth="1"/>
    <col min="2" max="2" width="31.81640625" style="28" bestFit="1" customWidth="1"/>
    <col min="3" max="3" width="11" style="101" customWidth="1"/>
    <col min="4" max="4" width="13.453125" style="91" bestFit="1" customWidth="1"/>
    <col min="5" max="5" width="10.81640625" style="101" customWidth="1"/>
  </cols>
  <sheetData>
    <row r="1" spans="1:5" x14ac:dyDescent="0.3">
      <c r="C1" s="99" t="str">
        <f>Revenue!E4</f>
        <v>2023/2024</v>
      </c>
      <c r="D1" s="99" t="str">
        <f>Revenue!F4</f>
        <v>2022/2023</v>
      </c>
      <c r="E1" s="99" t="str">
        <f>Revenue!G4</f>
        <v>2022/2023</v>
      </c>
    </row>
    <row r="2" spans="1:5" x14ac:dyDescent="0.3">
      <c r="C2" s="100" t="str">
        <f>Revenue!E5</f>
        <v>BUDGET</v>
      </c>
      <c r="D2" s="100" t="str">
        <f>Revenue!F5</f>
        <v>Actuals</v>
      </c>
      <c r="E2" s="100" t="str">
        <f>Revenue!G5</f>
        <v>Budget</v>
      </c>
    </row>
    <row r="4" spans="1:5" x14ac:dyDescent="0.3">
      <c r="A4" s="211" t="s">
        <v>791</v>
      </c>
      <c r="B4" s="211"/>
      <c r="C4" s="112"/>
      <c r="D4" s="92"/>
      <c r="E4" s="112"/>
    </row>
    <row r="6" spans="1:5" x14ac:dyDescent="0.3">
      <c r="A6" s="211" t="s">
        <v>284</v>
      </c>
      <c r="B6" s="211"/>
      <c r="C6" s="112"/>
      <c r="D6" s="92"/>
      <c r="E6" s="112"/>
    </row>
    <row r="7" spans="1:5" x14ac:dyDescent="0.3">
      <c r="A7" s="28" t="s">
        <v>290</v>
      </c>
      <c r="B7" s="45" t="s">
        <v>417</v>
      </c>
      <c r="C7" s="108">
        <v>1204.8</v>
      </c>
      <c r="D7" s="148">
        <v>839.87</v>
      </c>
      <c r="E7" s="108">
        <v>1553</v>
      </c>
    </row>
    <row r="8" spans="1:5" x14ac:dyDescent="0.3">
      <c r="A8" s="28" t="s">
        <v>287</v>
      </c>
      <c r="B8" s="28" t="s">
        <v>158</v>
      </c>
      <c r="C8" s="108">
        <v>200</v>
      </c>
      <c r="D8" s="148">
        <v>154.66999999999999</v>
      </c>
      <c r="E8" s="108">
        <v>50</v>
      </c>
    </row>
    <row r="9" spans="1:5" x14ac:dyDescent="0.3">
      <c r="A9" s="28" t="s">
        <v>286</v>
      </c>
      <c r="B9" s="28" t="s">
        <v>98</v>
      </c>
      <c r="C9" s="108">
        <v>473</v>
      </c>
      <c r="D9" s="148">
        <v>472.8</v>
      </c>
      <c r="E9" s="108">
        <v>534</v>
      </c>
    </row>
    <row r="10" spans="1:5" x14ac:dyDescent="0.3">
      <c r="A10" s="28" t="s">
        <v>289</v>
      </c>
      <c r="B10" s="28" t="s">
        <v>178</v>
      </c>
      <c r="C10" s="108">
        <v>1500</v>
      </c>
      <c r="D10" s="148">
        <v>77.260000000000005</v>
      </c>
      <c r="E10" s="108">
        <v>300</v>
      </c>
    </row>
    <row r="11" spans="1:5" x14ac:dyDescent="0.3">
      <c r="A11" s="28" t="s">
        <v>285</v>
      </c>
      <c r="B11" s="28" t="s">
        <v>173</v>
      </c>
      <c r="C11" s="108">
        <v>5000</v>
      </c>
      <c r="D11" s="148">
        <v>3221.04</v>
      </c>
      <c r="E11" s="108">
        <v>2800</v>
      </c>
    </row>
    <row r="12" spans="1:5" ht="14.5" thickBot="1" x14ac:dyDescent="0.35">
      <c r="A12" s="28" t="s">
        <v>288</v>
      </c>
      <c r="B12" s="28" t="s">
        <v>69</v>
      </c>
      <c r="C12" s="109">
        <v>100</v>
      </c>
      <c r="D12" s="94"/>
      <c r="E12" s="109"/>
    </row>
    <row r="13" spans="1:5" x14ac:dyDescent="0.3">
      <c r="A13" s="213" t="s">
        <v>792</v>
      </c>
      <c r="B13" s="213"/>
      <c r="C13" s="104">
        <f>SUM(C7:C12)</f>
        <v>8477.7999999999993</v>
      </c>
      <c r="D13" s="104">
        <f>SUM(D7:D12)</f>
        <v>4765.6399999999994</v>
      </c>
      <c r="E13" s="104">
        <f>SUM(E7:E12)</f>
        <v>5237</v>
      </c>
    </row>
    <row r="14" spans="1:5" x14ac:dyDescent="0.3">
      <c r="B14" s="32"/>
      <c r="C14" s="112"/>
      <c r="D14" s="92"/>
      <c r="E14" s="112"/>
    </row>
    <row r="15" spans="1:5" x14ac:dyDescent="0.3">
      <c r="A15" s="213" t="s">
        <v>793</v>
      </c>
      <c r="B15" s="213"/>
      <c r="C15" s="112"/>
      <c r="D15" s="92"/>
      <c r="E15" s="112"/>
    </row>
    <row r="16" spans="1:5" ht="14.5" thickBot="1" x14ac:dyDescent="0.35">
      <c r="A16" s="28" t="s">
        <v>291</v>
      </c>
      <c r="B16" s="28" t="s">
        <v>794</v>
      </c>
      <c r="C16" s="109">
        <v>15000</v>
      </c>
      <c r="D16" s="149">
        <v>12450</v>
      </c>
      <c r="E16" s="109">
        <v>22000</v>
      </c>
    </row>
    <row r="17" spans="1:5" x14ac:dyDescent="0.3">
      <c r="A17" s="213" t="s">
        <v>795</v>
      </c>
      <c r="B17" s="213"/>
      <c r="C17" s="104">
        <f>C16</f>
        <v>15000</v>
      </c>
      <c r="D17" s="104">
        <f>D16</f>
        <v>12450</v>
      </c>
      <c r="E17" s="104">
        <f>E16</f>
        <v>22000</v>
      </c>
    </row>
    <row r="19" spans="1:5" x14ac:dyDescent="0.3">
      <c r="A19" s="213" t="s">
        <v>796</v>
      </c>
      <c r="B19" s="213"/>
    </row>
    <row r="20" spans="1:5" ht="28.5" thickBot="1" x14ac:dyDescent="0.35">
      <c r="A20" s="28" t="s">
        <v>451</v>
      </c>
      <c r="B20" s="28" t="s">
        <v>797</v>
      </c>
      <c r="C20" s="109"/>
      <c r="D20" s="149">
        <v>9.86</v>
      </c>
      <c r="E20" s="109">
        <v>10</v>
      </c>
    </row>
    <row r="21" spans="1:5" x14ac:dyDescent="0.3">
      <c r="A21" s="213" t="s">
        <v>796</v>
      </c>
      <c r="B21" s="213"/>
      <c r="C21" s="110">
        <f>C20</f>
        <v>0</v>
      </c>
      <c r="D21" s="110">
        <f>D20</f>
        <v>9.86</v>
      </c>
      <c r="E21" s="110">
        <f>E20</f>
        <v>10</v>
      </c>
    </row>
    <row r="22" spans="1:5" x14ac:dyDescent="0.3">
      <c r="C22" s="108"/>
      <c r="D22" s="93"/>
      <c r="E22" s="108"/>
    </row>
    <row r="23" spans="1:5" x14ac:dyDescent="0.3">
      <c r="B23" s="32"/>
      <c r="C23" s="108"/>
      <c r="D23" s="93"/>
      <c r="E23" s="108"/>
    </row>
    <row r="24" spans="1:5" x14ac:dyDescent="0.3">
      <c r="A24" s="213" t="s">
        <v>557</v>
      </c>
      <c r="B24" s="213"/>
      <c r="C24" s="110">
        <f>C13+C17+C21</f>
        <v>23477.8</v>
      </c>
      <c r="D24" s="110">
        <f>D13+D17+D21</f>
        <v>17225.5</v>
      </c>
      <c r="E24" s="110">
        <f>E13+E17+E21</f>
        <v>27247</v>
      </c>
    </row>
    <row r="26" spans="1:5" x14ac:dyDescent="0.3">
      <c r="B26" s="32"/>
      <c r="C26" s="108"/>
      <c r="D26" s="93"/>
      <c r="E26" s="110"/>
    </row>
    <row r="27" spans="1:5" x14ac:dyDescent="0.3">
      <c r="B27" s="32"/>
      <c r="C27" s="110"/>
      <c r="D27" s="96"/>
      <c r="E27" s="110"/>
    </row>
    <row r="28" spans="1:5" x14ac:dyDescent="0.3">
      <c r="B28" s="32"/>
      <c r="C28" s="110"/>
      <c r="D28" s="96"/>
      <c r="E28" s="110"/>
    </row>
    <row r="29" spans="1:5" x14ac:dyDescent="0.3">
      <c r="B29" s="32"/>
      <c r="C29" s="108"/>
      <c r="D29" s="93"/>
      <c r="E29" s="108"/>
    </row>
    <row r="30" spans="1:5" x14ac:dyDescent="0.3">
      <c r="C30" s="108"/>
      <c r="D30" s="93"/>
      <c r="E30" s="108"/>
    </row>
    <row r="31" spans="1:5" x14ac:dyDescent="0.3">
      <c r="B31" s="32"/>
      <c r="C31" s="110"/>
      <c r="D31" s="96"/>
      <c r="E31" s="110"/>
    </row>
    <row r="32" spans="1:5" x14ac:dyDescent="0.3">
      <c r="C32" s="108"/>
      <c r="D32" s="93"/>
      <c r="E32" s="108"/>
    </row>
    <row r="33" spans="3:5" x14ac:dyDescent="0.3">
      <c r="C33" s="108"/>
      <c r="D33" s="93"/>
      <c r="E33" s="108"/>
    </row>
    <row r="34" spans="3:5" x14ac:dyDescent="0.3">
      <c r="C34" s="108"/>
      <c r="D34" s="93"/>
      <c r="E34" s="108"/>
    </row>
    <row r="35" spans="3:5" x14ac:dyDescent="0.3">
      <c r="C35" s="108"/>
      <c r="D35" s="93"/>
      <c r="E35" s="108"/>
    </row>
    <row r="36" spans="3:5" x14ac:dyDescent="0.3">
      <c r="C36" s="108"/>
      <c r="D36" s="93"/>
      <c r="E36" s="108"/>
    </row>
  </sheetData>
  <mergeCells count="8">
    <mergeCell ref="A21:B21"/>
    <mergeCell ref="A24:B24"/>
    <mergeCell ref="A4:B4"/>
    <mergeCell ref="A6:B6"/>
    <mergeCell ref="A13:B13"/>
    <mergeCell ref="A15:B15"/>
    <mergeCell ref="A17:B17"/>
    <mergeCell ref="A19:B19"/>
  </mergeCells>
  <phoneticPr fontId="0" type="noConversion"/>
  <printOptions gridLines="1" gridLinesSet="0"/>
  <pageMargins left="0.75" right="0" top="0.25" bottom="0.25" header="0.5" footer="0.5"/>
  <pageSetup orientation="portrait" r:id="rId1"/>
  <headerFooter alignWithMargins="0">
    <oddFooter>&amp;L&amp;"Arial,Bold"TOWN OF LOCKEPORT&amp;C&amp;D&amp;RPage &amp;P</oddFooter>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dimension ref="A1:E90"/>
  <sheetViews>
    <sheetView topLeftCell="A36" workbookViewId="0">
      <selection activeCell="D17" sqref="D17"/>
    </sheetView>
  </sheetViews>
  <sheetFormatPr defaultRowHeight="15.5" x14ac:dyDescent="0.35"/>
  <cols>
    <col min="1" max="1" width="13.1796875" style="19" bestFit="1" customWidth="1"/>
    <col min="2" max="2" width="32.453125" style="19" bestFit="1" customWidth="1"/>
    <col min="3" max="3" width="11" style="119" bestFit="1" customWidth="1"/>
    <col min="4" max="4" width="13.453125" style="119" bestFit="1" customWidth="1"/>
    <col min="5" max="5" width="10.453125" style="119" bestFit="1" customWidth="1"/>
  </cols>
  <sheetData>
    <row r="1" spans="1:5" ht="28" x14ac:dyDescent="0.3">
      <c r="A1" s="28"/>
      <c r="B1" s="28"/>
      <c r="C1" s="99" t="str">
        <f>Revenue!E4</f>
        <v>2023/2024</v>
      </c>
      <c r="D1" s="99" t="str">
        <f>Revenue!F4</f>
        <v>2022/2023</v>
      </c>
      <c r="E1" s="99" t="str">
        <f>Revenue!G4</f>
        <v>2022/2023</v>
      </c>
    </row>
    <row r="2" spans="1:5" ht="14" x14ac:dyDescent="0.3">
      <c r="A2" s="28"/>
      <c r="B2" s="28"/>
      <c r="C2" s="100" t="str">
        <f>Revenue!E5</f>
        <v>BUDGET</v>
      </c>
      <c r="D2" s="100" t="str">
        <f>Revenue!F5</f>
        <v>Actuals</v>
      </c>
      <c r="E2" s="100" t="str">
        <f>Revenue!G5</f>
        <v>Budget</v>
      </c>
    </row>
    <row r="3" spans="1:5" ht="14" x14ac:dyDescent="0.3">
      <c r="A3" s="211" t="s">
        <v>292</v>
      </c>
      <c r="B3" s="211"/>
      <c r="C3" s="112"/>
      <c r="D3" s="112"/>
      <c r="E3" s="112"/>
    </row>
    <row r="4" spans="1:5" ht="14" x14ac:dyDescent="0.3">
      <c r="A4" s="211" t="s">
        <v>798</v>
      </c>
      <c r="B4" s="211"/>
      <c r="C4" s="112"/>
      <c r="D4" s="112"/>
      <c r="E4" s="112"/>
    </row>
    <row r="5" spans="1:5" ht="14" x14ac:dyDescent="0.3">
      <c r="A5" s="28"/>
      <c r="B5" s="53"/>
      <c r="C5" s="112"/>
      <c r="D5" s="112"/>
      <c r="E5" s="112"/>
    </row>
    <row r="6" spans="1:5" ht="14" x14ac:dyDescent="0.3">
      <c r="A6" s="28" t="s">
        <v>942</v>
      </c>
      <c r="B6" s="28" t="s">
        <v>943</v>
      </c>
      <c r="C6" s="110">
        <v>6000</v>
      </c>
      <c r="D6" s="161">
        <v>155</v>
      </c>
      <c r="E6" s="104">
        <v>500</v>
      </c>
    </row>
    <row r="7" spans="1:5" ht="14" x14ac:dyDescent="0.3">
      <c r="A7" s="28" t="s">
        <v>666</v>
      </c>
      <c r="B7" s="28" t="s">
        <v>670</v>
      </c>
      <c r="C7" s="102"/>
      <c r="D7" s="148"/>
      <c r="E7" s="108">
        <v>0</v>
      </c>
    </row>
    <row r="8" spans="1:5" ht="14" x14ac:dyDescent="0.3">
      <c r="A8" s="28" t="s">
        <v>983</v>
      </c>
      <c r="B8" s="28" t="s">
        <v>984</v>
      </c>
      <c r="C8" s="108">
        <v>5000</v>
      </c>
      <c r="D8" s="148"/>
      <c r="E8" s="108">
        <v>0</v>
      </c>
    </row>
    <row r="9" spans="1:5" ht="14" x14ac:dyDescent="0.3">
      <c r="A9" s="28" t="s">
        <v>667</v>
      </c>
      <c r="B9" s="44" t="s">
        <v>843</v>
      </c>
      <c r="C9" s="108">
        <v>1000</v>
      </c>
      <c r="D9" s="156">
        <v>0</v>
      </c>
      <c r="E9" s="108">
        <v>1000</v>
      </c>
    </row>
    <row r="10" spans="1:5" ht="14.5" thickBot="1" x14ac:dyDescent="0.35">
      <c r="A10" s="28" t="s">
        <v>295</v>
      </c>
      <c r="B10" s="28" t="s">
        <v>841</v>
      </c>
      <c r="C10" s="111"/>
      <c r="D10" s="162">
        <v>0</v>
      </c>
      <c r="E10" s="109"/>
    </row>
    <row r="11" spans="1:5" ht="14" x14ac:dyDescent="0.3">
      <c r="A11" s="213" t="s">
        <v>799</v>
      </c>
      <c r="B11" s="213"/>
      <c r="C11" s="104">
        <f>SUM(C6:C10)</f>
        <v>12000</v>
      </c>
      <c r="D11" s="104">
        <f t="shared" ref="D11:E11" si="0">SUM(D6:D10)</f>
        <v>155</v>
      </c>
      <c r="E11" s="104">
        <f t="shared" si="0"/>
        <v>1500</v>
      </c>
    </row>
    <row r="12" spans="1:5" x14ac:dyDescent="0.35">
      <c r="A12" s="28"/>
      <c r="B12" s="32"/>
      <c r="D12" s="112"/>
      <c r="E12" s="112"/>
    </row>
    <row r="13" spans="1:5" ht="14" x14ac:dyDescent="0.3">
      <c r="A13" s="213" t="s">
        <v>800</v>
      </c>
      <c r="B13" s="213"/>
      <c r="C13" s="112"/>
      <c r="D13" s="112"/>
      <c r="E13" s="112"/>
    </row>
    <row r="14" spans="1:5" ht="14" x14ac:dyDescent="0.3">
      <c r="A14" s="28" t="s">
        <v>297</v>
      </c>
      <c r="B14" s="28" t="s">
        <v>127</v>
      </c>
      <c r="C14" s="112"/>
      <c r="D14" s="148">
        <v>0</v>
      </c>
      <c r="E14" s="108">
        <v>0</v>
      </c>
    </row>
    <row r="15" spans="1:5" ht="14" x14ac:dyDescent="0.3">
      <c r="A15" s="28" t="s">
        <v>641</v>
      </c>
      <c r="B15" s="28" t="s">
        <v>114</v>
      </c>
      <c r="C15" s="108"/>
      <c r="D15" s="148">
        <v>0</v>
      </c>
      <c r="E15" s="108">
        <v>0</v>
      </c>
    </row>
    <row r="16" spans="1:5" ht="14" x14ac:dyDescent="0.3">
      <c r="A16" s="28" t="s">
        <v>419</v>
      </c>
      <c r="B16" s="28" t="s">
        <v>436</v>
      </c>
      <c r="C16" s="108">
        <v>750</v>
      </c>
      <c r="D16" s="148">
        <v>385.95</v>
      </c>
      <c r="E16" s="108">
        <v>776</v>
      </c>
    </row>
    <row r="17" spans="1:5" ht="14" x14ac:dyDescent="0.3">
      <c r="A17" s="28" t="s">
        <v>296</v>
      </c>
      <c r="B17" s="28" t="s">
        <v>680</v>
      </c>
      <c r="C17" s="108">
        <v>11800</v>
      </c>
      <c r="D17" s="148">
        <v>11062.89</v>
      </c>
      <c r="E17" s="108">
        <v>10962</v>
      </c>
    </row>
    <row r="18" spans="1:5" ht="14" x14ac:dyDescent="0.3">
      <c r="A18" s="28" t="s">
        <v>607</v>
      </c>
      <c r="B18" s="28" t="s">
        <v>916</v>
      </c>
      <c r="C18" s="108">
        <v>11800</v>
      </c>
      <c r="D18" s="148">
        <v>11038.27</v>
      </c>
      <c r="E18" s="108">
        <v>10093</v>
      </c>
    </row>
    <row r="19" spans="1:5" ht="14" x14ac:dyDescent="0.3">
      <c r="A19" s="28" t="s">
        <v>608</v>
      </c>
      <c r="B19" s="28" t="s">
        <v>678</v>
      </c>
      <c r="C19" s="102">
        <v>0</v>
      </c>
      <c r="D19" s="148"/>
      <c r="E19" s="108">
        <v>0</v>
      </c>
    </row>
    <row r="20" spans="1:5" ht="14" x14ac:dyDescent="0.3">
      <c r="A20" s="28" t="s">
        <v>427</v>
      </c>
      <c r="B20" s="28" t="s">
        <v>428</v>
      </c>
      <c r="C20" s="108"/>
      <c r="D20" s="148">
        <v>254.74</v>
      </c>
      <c r="E20" s="108">
        <v>329</v>
      </c>
    </row>
    <row r="21" spans="1:5" ht="14" x14ac:dyDescent="0.3">
      <c r="A21" s="28" t="s">
        <v>614</v>
      </c>
      <c r="B21" s="28" t="s">
        <v>917</v>
      </c>
      <c r="C21" s="108">
        <f>SUM(C18)*0.03</f>
        <v>354</v>
      </c>
      <c r="D21" s="148">
        <v>244.18</v>
      </c>
      <c r="E21" s="108">
        <v>303</v>
      </c>
    </row>
    <row r="22" spans="1:5" ht="14" x14ac:dyDescent="0.3">
      <c r="A22" s="28" t="s">
        <v>615</v>
      </c>
      <c r="B22" s="28" t="s">
        <v>618</v>
      </c>
      <c r="C22" s="108">
        <f>SUM(C19)*0.03</f>
        <v>0</v>
      </c>
      <c r="D22" s="148"/>
      <c r="E22" s="108">
        <v>0</v>
      </c>
    </row>
    <row r="23" spans="1:5" ht="14" x14ac:dyDescent="0.3">
      <c r="A23" s="28" t="s">
        <v>429</v>
      </c>
      <c r="B23" s="28" t="s">
        <v>430</v>
      </c>
      <c r="C23" s="108">
        <f>SUM(C20)*0.03</f>
        <v>0</v>
      </c>
      <c r="D23" s="148">
        <v>581.08000000000004</v>
      </c>
      <c r="E23" s="108">
        <v>592</v>
      </c>
    </row>
    <row r="24" spans="1:5" ht="14" x14ac:dyDescent="0.3">
      <c r="A24" s="28" t="s">
        <v>616</v>
      </c>
      <c r="B24" s="28" t="s">
        <v>619</v>
      </c>
      <c r="C24" s="108">
        <f>C18*0.054</f>
        <v>637.20000000000005</v>
      </c>
      <c r="D24" s="148">
        <v>552.45000000000005</v>
      </c>
      <c r="E24" s="108">
        <v>505</v>
      </c>
    </row>
    <row r="25" spans="1:5" ht="14" x14ac:dyDescent="0.3">
      <c r="A25" s="28" t="s">
        <v>617</v>
      </c>
      <c r="B25" s="28" t="s">
        <v>619</v>
      </c>
      <c r="C25" s="108">
        <f>C19*0.05</f>
        <v>0</v>
      </c>
      <c r="D25" s="148"/>
      <c r="E25" s="108">
        <v>0</v>
      </c>
    </row>
    <row r="26" spans="1:5" ht="14" x14ac:dyDescent="0.3">
      <c r="A26" s="28" t="s">
        <v>431</v>
      </c>
      <c r="B26" s="28" t="s">
        <v>432</v>
      </c>
      <c r="C26" s="108">
        <f>(C17+C18)/100*2.97</f>
        <v>700.92000000000007</v>
      </c>
      <c r="D26" s="148">
        <v>576.07000000000005</v>
      </c>
      <c r="E26" s="108">
        <v>394</v>
      </c>
    </row>
    <row r="27" spans="1:5" ht="14" x14ac:dyDescent="0.3">
      <c r="A27" s="28" t="s">
        <v>433</v>
      </c>
      <c r="B27" s="28" t="s">
        <v>842</v>
      </c>
      <c r="C27" s="108">
        <v>400</v>
      </c>
      <c r="D27" s="148">
        <v>366.11</v>
      </c>
      <c r="E27" s="108">
        <v>100</v>
      </c>
    </row>
    <row r="28" spans="1:5" ht="14" x14ac:dyDescent="0.3">
      <c r="A28" s="28" t="s">
        <v>423</v>
      </c>
      <c r="B28" s="28" t="s">
        <v>98</v>
      </c>
      <c r="C28" s="108">
        <v>1984</v>
      </c>
      <c r="D28" s="148">
        <v>1984.19</v>
      </c>
      <c r="E28" s="108">
        <v>1818</v>
      </c>
    </row>
    <row r="29" spans="1:5" x14ac:dyDescent="0.35">
      <c r="A29" s="28" t="s">
        <v>422</v>
      </c>
      <c r="B29" s="28" t="s">
        <v>268</v>
      </c>
      <c r="C29" s="204">
        <v>7500</v>
      </c>
      <c r="D29" s="148">
        <v>5071.51</v>
      </c>
      <c r="E29" s="108">
        <v>4900</v>
      </c>
    </row>
    <row r="30" spans="1:5" ht="14" x14ac:dyDescent="0.3">
      <c r="A30" s="28" t="s">
        <v>421</v>
      </c>
      <c r="B30" s="28" t="s">
        <v>173</v>
      </c>
      <c r="C30" s="108">
        <f>D30*1.1</f>
        <v>1498.827</v>
      </c>
      <c r="D30" s="148">
        <v>1362.57</v>
      </c>
      <c r="E30" s="108">
        <v>353</v>
      </c>
    </row>
    <row r="31" spans="1:5" ht="14" x14ac:dyDescent="0.3">
      <c r="A31" s="28" t="s">
        <v>573</v>
      </c>
      <c r="B31" s="28" t="s">
        <v>574</v>
      </c>
      <c r="C31" s="108">
        <v>100</v>
      </c>
      <c r="D31" s="148">
        <v>71.209999999999994</v>
      </c>
      <c r="E31" s="108">
        <v>100</v>
      </c>
    </row>
    <row r="32" spans="1:5" ht="14" x14ac:dyDescent="0.3">
      <c r="A32" s="28" t="s">
        <v>299</v>
      </c>
      <c r="B32" s="28" t="s">
        <v>105</v>
      </c>
      <c r="C32" s="108">
        <v>539</v>
      </c>
      <c r="D32" s="148">
        <v>52.61</v>
      </c>
      <c r="E32" s="108">
        <v>100</v>
      </c>
    </row>
    <row r="33" spans="1:5" ht="14" x14ac:dyDescent="0.3">
      <c r="A33" s="28" t="s">
        <v>300</v>
      </c>
      <c r="B33" s="28" t="s">
        <v>109</v>
      </c>
      <c r="C33" s="108"/>
      <c r="D33" s="148"/>
      <c r="E33" s="108">
        <v>0</v>
      </c>
    </row>
    <row r="34" spans="1:5" ht="14" x14ac:dyDescent="0.3">
      <c r="A34" s="28" t="s">
        <v>298</v>
      </c>
      <c r="B34" s="28" t="s">
        <v>501</v>
      </c>
      <c r="C34" s="108">
        <v>1200</v>
      </c>
      <c r="D34" s="148">
        <v>1124.76</v>
      </c>
      <c r="E34" s="108">
        <v>1000</v>
      </c>
    </row>
    <row r="35" spans="1:5" ht="14" x14ac:dyDescent="0.3">
      <c r="A35" s="28" t="s">
        <v>650</v>
      </c>
      <c r="B35" s="28" t="s">
        <v>919</v>
      </c>
      <c r="C35" s="108">
        <v>1700</v>
      </c>
      <c r="D35" s="156">
        <v>1605.94</v>
      </c>
      <c r="E35" s="108">
        <v>2648</v>
      </c>
    </row>
    <row r="36" spans="1:5" x14ac:dyDescent="0.35">
      <c r="A36" s="28" t="s">
        <v>301</v>
      </c>
      <c r="B36" s="28" t="s">
        <v>69</v>
      </c>
      <c r="C36" s="108">
        <v>100</v>
      </c>
      <c r="D36" s="119">
        <v>0</v>
      </c>
      <c r="E36" s="108">
        <v>316</v>
      </c>
    </row>
    <row r="37" spans="1:5" ht="14.5" thickBot="1" x14ac:dyDescent="0.35">
      <c r="A37" s="28"/>
      <c r="B37" s="28"/>
      <c r="C37" s="111"/>
      <c r="D37" s="109"/>
      <c r="E37" s="109"/>
    </row>
    <row r="38" spans="1:5" ht="14" x14ac:dyDescent="0.3">
      <c r="A38" s="213" t="s">
        <v>801</v>
      </c>
      <c r="B38" s="213"/>
      <c r="C38" s="104">
        <f>SUM(C14:C37)</f>
        <v>41063.947</v>
      </c>
      <c r="D38" s="104">
        <f>SUM(D14:D37)</f>
        <v>36334.530000000006</v>
      </c>
      <c r="E38" s="104">
        <f>SUM(E14:E37)</f>
        <v>35289</v>
      </c>
    </row>
    <row r="39" spans="1:5" ht="14" x14ac:dyDescent="0.3">
      <c r="A39" s="76"/>
      <c r="B39" s="76"/>
      <c r="C39" s="104"/>
      <c r="D39" s="104"/>
      <c r="E39" s="104"/>
    </row>
    <row r="40" spans="1:5" ht="28" x14ac:dyDescent="0.3">
      <c r="A40" s="28"/>
      <c r="B40" s="28"/>
      <c r="C40" s="100" t="str">
        <f>C1</f>
        <v>2023/2024</v>
      </c>
      <c r="D40" s="100" t="str">
        <f t="shared" ref="D40:E41" si="1">D1</f>
        <v>2022/2023</v>
      </c>
      <c r="E40" s="100" t="str">
        <f t="shared" si="1"/>
        <v>2022/2023</v>
      </c>
    </row>
    <row r="41" spans="1:5" ht="14" x14ac:dyDescent="0.3">
      <c r="A41" s="213" t="s">
        <v>802</v>
      </c>
      <c r="B41" s="213"/>
      <c r="C41" s="100" t="str">
        <f>C2</f>
        <v>BUDGET</v>
      </c>
      <c r="D41" s="100" t="str">
        <f t="shared" si="1"/>
        <v>Actuals</v>
      </c>
      <c r="E41" s="100" t="str">
        <f t="shared" si="1"/>
        <v>Budget</v>
      </c>
    </row>
    <row r="42" spans="1:5" x14ac:dyDescent="0.35">
      <c r="A42" s="28"/>
      <c r="B42" s="44"/>
      <c r="D42" s="108"/>
      <c r="E42" s="108"/>
    </row>
    <row r="43" spans="1:5" ht="14" x14ac:dyDescent="0.3">
      <c r="A43" s="28"/>
      <c r="B43" s="44"/>
      <c r="C43" s="122"/>
      <c r="D43" s="108"/>
      <c r="E43" s="108"/>
    </row>
    <row r="44" spans="1:5" ht="14" x14ac:dyDescent="0.3">
      <c r="A44" s="45" t="s">
        <v>293</v>
      </c>
      <c r="B44" s="44" t="s">
        <v>1010</v>
      </c>
      <c r="C44" s="108">
        <f>1500+4704</f>
        <v>6204</v>
      </c>
      <c r="D44" s="156">
        <v>29835.09</v>
      </c>
      <c r="E44" s="108">
        <v>10227</v>
      </c>
    </row>
    <row r="45" spans="1:5" ht="14" x14ac:dyDescent="0.3">
      <c r="A45" s="28" t="s">
        <v>294</v>
      </c>
      <c r="B45" s="44" t="s">
        <v>709</v>
      </c>
      <c r="C45" s="108">
        <v>1200</v>
      </c>
      <c r="D45" s="148">
        <v>2470.59</v>
      </c>
      <c r="E45" s="108">
        <v>1200</v>
      </c>
    </row>
    <row r="46" spans="1:5" ht="14" x14ac:dyDescent="0.3">
      <c r="A46" s="28" t="s">
        <v>872</v>
      </c>
      <c r="B46" s="44" t="s">
        <v>873</v>
      </c>
      <c r="C46" s="108"/>
      <c r="D46" s="148"/>
      <c r="E46" s="108">
        <v>0</v>
      </c>
    </row>
    <row r="47" spans="1:5" ht="14" x14ac:dyDescent="0.3">
      <c r="A47" s="28" t="s">
        <v>925</v>
      </c>
      <c r="B47" s="44" t="s">
        <v>960</v>
      </c>
      <c r="C47" s="108">
        <f>1708.77+3000</f>
        <v>4708.7700000000004</v>
      </c>
      <c r="D47" s="148">
        <v>577.78</v>
      </c>
      <c r="E47" s="108">
        <v>5385</v>
      </c>
    </row>
    <row r="48" spans="1:5" ht="14" x14ac:dyDescent="0.3">
      <c r="A48" s="28" t="s">
        <v>978</v>
      </c>
      <c r="B48" s="44" t="s">
        <v>1016</v>
      </c>
      <c r="C48" s="108"/>
      <c r="D48" s="148">
        <v>12825.5</v>
      </c>
      <c r="E48" s="108">
        <v>0</v>
      </c>
    </row>
    <row r="49" spans="1:5" ht="14" x14ac:dyDescent="0.3">
      <c r="A49" s="28" t="s">
        <v>1022</v>
      </c>
      <c r="B49" s="44" t="s">
        <v>1005</v>
      </c>
      <c r="C49" s="108"/>
      <c r="D49" s="148"/>
      <c r="E49" s="108"/>
    </row>
    <row r="50" spans="1:5" ht="14" x14ac:dyDescent="0.3">
      <c r="A50" s="28" t="s">
        <v>954</v>
      </c>
      <c r="B50" s="44" t="s">
        <v>955</v>
      </c>
      <c r="C50" s="108"/>
      <c r="D50" s="148"/>
      <c r="E50" s="108">
        <v>0</v>
      </c>
    </row>
    <row r="51" spans="1:5" ht="14" x14ac:dyDescent="0.3">
      <c r="A51" s="28" t="s">
        <v>979</v>
      </c>
      <c r="B51" s="44" t="s">
        <v>961</v>
      </c>
      <c r="C51" s="108">
        <v>1000</v>
      </c>
      <c r="D51" s="148">
        <v>0</v>
      </c>
      <c r="E51" s="108">
        <v>1000</v>
      </c>
    </row>
    <row r="52" spans="1:5" ht="14" x14ac:dyDescent="0.3">
      <c r="A52" s="28" t="s">
        <v>956</v>
      </c>
      <c r="B52" s="44" t="s">
        <v>957</v>
      </c>
      <c r="C52" s="108"/>
      <c r="D52" s="148">
        <v>5363.05</v>
      </c>
      <c r="E52" s="108">
        <v>0</v>
      </c>
    </row>
    <row r="53" spans="1:5" ht="14" x14ac:dyDescent="0.3">
      <c r="A53" s="28" t="s">
        <v>420</v>
      </c>
      <c r="B53" s="28" t="s">
        <v>803</v>
      </c>
      <c r="C53" s="113">
        <v>1803.05</v>
      </c>
      <c r="D53" s="157">
        <v>1913.84</v>
      </c>
      <c r="E53" s="113">
        <v>1915</v>
      </c>
    </row>
    <row r="54" spans="1:5" ht="14" x14ac:dyDescent="0.3">
      <c r="A54" s="28"/>
      <c r="B54" s="28"/>
      <c r="C54" s="111"/>
      <c r="D54" s="172"/>
      <c r="E54" s="172"/>
    </row>
    <row r="55" spans="1:5" ht="14" x14ac:dyDescent="0.3">
      <c r="A55" s="213" t="s">
        <v>804</v>
      </c>
      <c r="B55" s="213"/>
      <c r="C55" s="110">
        <f>SUM(C42:C54)</f>
        <v>14915.82</v>
      </c>
      <c r="D55" s="110">
        <f>SUM(D42:D54)</f>
        <v>52985.85</v>
      </c>
      <c r="E55" s="110">
        <f>SUM(E42:E54)</f>
        <v>19727</v>
      </c>
    </row>
    <row r="56" spans="1:5" ht="14" x14ac:dyDescent="0.3">
      <c r="A56" s="28"/>
      <c r="B56" s="28"/>
      <c r="C56" s="110"/>
      <c r="D56" s="101"/>
      <c r="E56" s="101"/>
    </row>
    <row r="57" spans="1:5" ht="14" x14ac:dyDescent="0.3">
      <c r="A57" s="28"/>
      <c r="B57" s="28"/>
      <c r="C57" s="101"/>
      <c r="D57" s="101"/>
      <c r="E57" s="101"/>
    </row>
    <row r="58" spans="1:5" ht="14" x14ac:dyDescent="0.3">
      <c r="A58" s="213" t="s">
        <v>4</v>
      </c>
      <c r="B58" s="213"/>
      <c r="C58" s="104">
        <f>C11+C38+C55</f>
        <v>67979.766999999993</v>
      </c>
      <c r="D58" s="104">
        <f>D11+D38+D55</f>
        <v>89475.38</v>
      </c>
      <c r="E58" s="104">
        <f>E11+E38+E55</f>
        <v>56516</v>
      </c>
    </row>
    <row r="59" spans="1:5" ht="14" x14ac:dyDescent="0.3">
      <c r="A59" s="28"/>
      <c r="B59" s="28"/>
      <c r="C59" s="104"/>
      <c r="D59" s="101"/>
      <c r="E59" s="101"/>
    </row>
    <row r="60" spans="1:5" ht="14" x14ac:dyDescent="0.3">
      <c r="A60" s="28"/>
      <c r="B60" s="28"/>
      <c r="C60" s="101"/>
      <c r="D60" s="101"/>
      <c r="E60" s="101"/>
    </row>
    <row r="61" spans="1:5" ht="14" x14ac:dyDescent="0.3">
      <c r="A61" s="28"/>
      <c r="B61" s="28"/>
      <c r="C61" s="101"/>
      <c r="D61" s="101"/>
      <c r="E61" s="101"/>
    </row>
    <row r="62" spans="1:5" ht="14" x14ac:dyDescent="0.3">
      <c r="A62" s="28"/>
      <c r="B62" s="28"/>
      <c r="C62" s="101"/>
      <c r="D62" s="101"/>
      <c r="E62" s="101"/>
    </row>
    <row r="63" spans="1:5" ht="14" x14ac:dyDescent="0.3">
      <c r="A63" s="28"/>
      <c r="B63" s="28"/>
      <c r="C63" s="101"/>
      <c r="D63" s="101"/>
      <c r="E63" s="101"/>
    </row>
    <row r="64" spans="1:5" ht="14" x14ac:dyDescent="0.3">
      <c r="A64" s="28"/>
      <c r="B64" s="28"/>
      <c r="C64" s="101"/>
      <c r="D64" s="101"/>
      <c r="E64" s="101"/>
    </row>
    <row r="65" spans="1:5" ht="14" x14ac:dyDescent="0.3">
      <c r="A65" s="28"/>
      <c r="B65" s="28"/>
      <c r="C65" s="101"/>
      <c r="D65" s="101"/>
      <c r="E65" s="101"/>
    </row>
    <row r="66" spans="1:5" x14ac:dyDescent="0.35">
      <c r="C66" s="101"/>
      <c r="D66" s="114"/>
      <c r="E66" s="114"/>
    </row>
    <row r="67" spans="1:5" x14ac:dyDescent="0.35">
      <c r="B67" s="20"/>
      <c r="C67" s="114"/>
      <c r="D67" s="114"/>
      <c r="E67" s="114"/>
    </row>
    <row r="68" spans="1:5" x14ac:dyDescent="0.35">
      <c r="B68" s="20"/>
      <c r="C68" s="114"/>
      <c r="D68" s="114"/>
      <c r="E68" s="115"/>
    </row>
    <row r="69" spans="1:5" x14ac:dyDescent="0.35">
      <c r="B69" s="22"/>
      <c r="C69" s="114"/>
      <c r="D69" s="114"/>
      <c r="E69" s="114"/>
    </row>
    <row r="70" spans="1:5" x14ac:dyDescent="0.35">
      <c r="B70" s="22"/>
      <c r="C70" s="114"/>
      <c r="D70" s="114"/>
      <c r="E70" s="114"/>
    </row>
    <row r="71" spans="1:5" x14ac:dyDescent="0.35">
      <c r="B71" s="22"/>
      <c r="C71" s="114"/>
      <c r="D71" s="114"/>
      <c r="E71" s="114"/>
    </row>
    <row r="72" spans="1:5" x14ac:dyDescent="0.35">
      <c r="B72" s="21"/>
      <c r="C72" s="114"/>
      <c r="D72" s="114"/>
      <c r="E72" s="114"/>
    </row>
    <row r="73" spans="1:5" x14ac:dyDescent="0.35">
      <c r="B73" s="20"/>
      <c r="C73" s="114"/>
      <c r="D73" s="115"/>
      <c r="E73" s="115"/>
    </row>
    <row r="74" spans="1:5" x14ac:dyDescent="0.35">
      <c r="B74" s="20"/>
      <c r="C74" s="115"/>
      <c r="D74" s="116"/>
      <c r="E74" s="116"/>
    </row>
    <row r="75" spans="1:5" x14ac:dyDescent="0.35">
      <c r="B75" s="20"/>
      <c r="C75" s="116"/>
      <c r="D75" s="116"/>
      <c r="E75" s="116"/>
    </row>
    <row r="76" spans="1:5" x14ac:dyDescent="0.35">
      <c r="B76" s="20"/>
      <c r="C76" s="116"/>
      <c r="D76" s="116"/>
      <c r="E76" s="116"/>
    </row>
    <row r="77" spans="1:5" x14ac:dyDescent="0.35">
      <c r="B77" s="20"/>
      <c r="C77" s="116"/>
      <c r="D77" s="117"/>
      <c r="E77" s="117"/>
    </row>
    <row r="78" spans="1:5" x14ac:dyDescent="0.35">
      <c r="B78" s="22"/>
      <c r="C78" s="117"/>
      <c r="D78" s="118"/>
      <c r="E78" s="118"/>
    </row>
    <row r="79" spans="1:5" x14ac:dyDescent="0.35">
      <c r="B79" s="23"/>
      <c r="C79" s="118"/>
    </row>
    <row r="80" spans="1:5" x14ac:dyDescent="0.35">
      <c r="B80" s="21"/>
    </row>
    <row r="81" spans="2:5" x14ac:dyDescent="0.35">
      <c r="B81" s="21"/>
      <c r="D81" s="114"/>
      <c r="E81" s="114"/>
    </row>
    <row r="82" spans="2:5" x14ac:dyDescent="0.35">
      <c r="B82" s="21"/>
      <c r="C82" s="114"/>
      <c r="D82" s="114"/>
      <c r="E82" s="114"/>
    </row>
    <row r="83" spans="2:5" x14ac:dyDescent="0.35">
      <c r="B83" s="21"/>
      <c r="C83" s="114"/>
      <c r="D83" s="114"/>
      <c r="E83" s="114"/>
    </row>
    <row r="84" spans="2:5" x14ac:dyDescent="0.35">
      <c r="B84" s="21"/>
      <c r="C84" s="114"/>
      <c r="D84" s="114"/>
      <c r="E84" s="114"/>
    </row>
    <row r="85" spans="2:5" x14ac:dyDescent="0.35">
      <c r="B85" s="23"/>
      <c r="C85" s="114"/>
      <c r="D85" s="115"/>
      <c r="E85" s="115"/>
    </row>
    <row r="86" spans="2:5" x14ac:dyDescent="0.35">
      <c r="C86" s="115"/>
      <c r="D86" s="114"/>
      <c r="E86" s="114"/>
    </row>
    <row r="87" spans="2:5" x14ac:dyDescent="0.35">
      <c r="C87" s="114"/>
      <c r="D87" s="115"/>
      <c r="E87" s="115"/>
    </row>
    <row r="88" spans="2:5" x14ac:dyDescent="0.35">
      <c r="C88" s="115"/>
      <c r="D88" s="114"/>
      <c r="E88" s="114"/>
    </row>
    <row r="89" spans="2:5" x14ac:dyDescent="0.35">
      <c r="B89" s="20"/>
      <c r="C89" s="114"/>
      <c r="D89" s="115"/>
      <c r="E89" s="115"/>
    </row>
    <row r="90" spans="2:5" x14ac:dyDescent="0.35">
      <c r="C90" s="115"/>
    </row>
  </sheetData>
  <mergeCells count="8">
    <mergeCell ref="A55:B55"/>
    <mergeCell ref="A58:B58"/>
    <mergeCell ref="A3:B3"/>
    <mergeCell ref="A4:B4"/>
    <mergeCell ref="A11:B11"/>
    <mergeCell ref="A13:B13"/>
    <mergeCell ref="A38:B38"/>
    <mergeCell ref="A41:B41"/>
  </mergeCells>
  <phoneticPr fontId="0" type="noConversion"/>
  <printOptions gridLines="1" gridLinesSet="0"/>
  <pageMargins left="0.75" right="0" top="0.25" bottom="0.25" header="0.5" footer="0.5"/>
  <pageSetup orientation="portrait" r:id="rId1"/>
  <headerFooter alignWithMargins="0">
    <oddFooter>&amp;L&amp;"Arial,Bold"TOWN OF LOCKEPORT&amp;C&amp;D&amp;RPage &amp;P</oddFooter>
  </headerFooter>
  <rowBreaks count="2" manualBreakCount="2">
    <brk id="39" max="16383" man="1"/>
    <brk id="65" max="16383" man="1"/>
  </rowBreaks>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5"/>
  <dimension ref="A1:E50"/>
  <sheetViews>
    <sheetView topLeftCell="A21" zoomScaleNormal="100" workbookViewId="0">
      <selection activeCell="B34" sqref="B34"/>
    </sheetView>
  </sheetViews>
  <sheetFormatPr defaultRowHeight="14" x14ac:dyDescent="0.3"/>
  <cols>
    <col min="1" max="1" width="13.1796875" style="28" bestFit="1" customWidth="1"/>
    <col min="2" max="2" width="30.1796875" style="28" bestFit="1" customWidth="1"/>
    <col min="3" max="3" width="11" style="101" bestFit="1" customWidth="1"/>
    <col min="4" max="4" width="11.81640625" style="91" bestFit="1" customWidth="1"/>
    <col min="5" max="5" width="11" style="101" bestFit="1" customWidth="1"/>
  </cols>
  <sheetData>
    <row r="1" spans="1:5" x14ac:dyDescent="0.3">
      <c r="C1" s="99" t="str">
        <f>Revenue!E4</f>
        <v>2023/2024</v>
      </c>
      <c r="D1" s="99" t="str">
        <f>Revenue!F4</f>
        <v>2022/2023</v>
      </c>
      <c r="E1" s="99" t="str">
        <f>Revenue!G4</f>
        <v>2022/2023</v>
      </c>
    </row>
    <row r="2" spans="1:5" x14ac:dyDescent="0.3">
      <c r="C2" s="100" t="str">
        <f>Revenue!E5</f>
        <v>BUDGET</v>
      </c>
      <c r="D2" s="100" t="str">
        <f>Revenue!F5</f>
        <v>Actuals</v>
      </c>
      <c r="E2" s="100" t="str">
        <f>Revenue!G5</f>
        <v>Budget</v>
      </c>
    </row>
    <row r="4" spans="1:5" x14ac:dyDescent="0.3">
      <c r="A4" s="213" t="s">
        <v>502</v>
      </c>
      <c r="B4" s="213"/>
      <c r="C4" s="112"/>
      <c r="D4" s="92"/>
      <c r="E4" s="112"/>
    </row>
    <row r="5" spans="1:5" x14ac:dyDescent="0.3">
      <c r="A5" s="28" t="s">
        <v>324</v>
      </c>
      <c r="B5" s="28" t="s">
        <v>127</v>
      </c>
      <c r="C5" s="108">
        <v>800</v>
      </c>
      <c r="D5" s="148">
        <v>805.83</v>
      </c>
      <c r="E5" s="108">
        <v>800</v>
      </c>
    </row>
    <row r="6" spans="1:5" x14ac:dyDescent="0.3">
      <c r="A6" s="28" t="s">
        <v>325</v>
      </c>
      <c r="B6" s="28" t="s">
        <v>114</v>
      </c>
      <c r="C6" s="108">
        <v>50</v>
      </c>
      <c r="D6" s="148">
        <v>0</v>
      </c>
      <c r="E6" s="108">
        <v>50</v>
      </c>
    </row>
    <row r="7" spans="1:5" x14ac:dyDescent="0.3">
      <c r="A7" s="28" t="s">
        <v>313</v>
      </c>
      <c r="B7" s="28" t="s">
        <v>314</v>
      </c>
      <c r="C7" s="105">
        <v>50888</v>
      </c>
      <c r="D7" s="146">
        <v>48776</v>
      </c>
      <c r="E7" s="105">
        <v>48808</v>
      </c>
    </row>
    <row r="8" spans="1:5" x14ac:dyDescent="0.3">
      <c r="A8" s="28" t="s">
        <v>315</v>
      </c>
      <c r="B8" s="45" t="s">
        <v>418</v>
      </c>
      <c r="C8" s="105">
        <v>4216.8</v>
      </c>
      <c r="D8" s="146">
        <v>2776.68</v>
      </c>
      <c r="E8" s="105">
        <v>5435</v>
      </c>
    </row>
    <row r="9" spans="1:5" ht="28" x14ac:dyDescent="0.3">
      <c r="A9" s="28" t="s">
        <v>649</v>
      </c>
      <c r="B9" s="45" t="s">
        <v>975</v>
      </c>
      <c r="C9" s="105">
        <v>8120</v>
      </c>
      <c r="D9" s="146">
        <v>4185.5200000000004</v>
      </c>
      <c r="E9" s="105">
        <v>3931</v>
      </c>
    </row>
    <row r="10" spans="1:5" x14ac:dyDescent="0.3">
      <c r="A10" s="28" t="s">
        <v>985</v>
      </c>
      <c r="B10" s="45" t="s">
        <v>986</v>
      </c>
      <c r="C10" s="105"/>
      <c r="D10" s="88"/>
      <c r="E10" s="105">
        <v>0</v>
      </c>
    </row>
    <row r="11" spans="1:5" x14ac:dyDescent="0.3">
      <c r="A11" s="28" t="s">
        <v>620</v>
      </c>
      <c r="B11" s="28" t="s">
        <v>503</v>
      </c>
      <c r="C11" s="105">
        <f>(C7+C8+C9)*0.02*1.4</f>
        <v>1770.2944</v>
      </c>
      <c r="D11" s="146">
        <v>1148.71</v>
      </c>
      <c r="E11" s="105">
        <v>1629</v>
      </c>
    </row>
    <row r="12" spans="1:5" x14ac:dyDescent="0.3">
      <c r="A12" s="28" t="s">
        <v>639</v>
      </c>
      <c r="B12" s="28" t="s">
        <v>611</v>
      </c>
      <c r="C12" s="105">
        <v>0</v>
      </c>
      <c r="D12" s="146"/>
      <c r="E12" s="105">
        <v>0</v>
      </c>
    </row>
    <row r="13" spans="1:5" x14ac:dyDescent="0.3">
      <c r="A13" s="28" t="s">
        <v>610</v>
      </c>
      <c r="B13" s="28" t="s">
        <v>612</v>
      </c>
      <c r="C13" s="105">
        <f>C9*0.054</f>
        <v>438.48</v>
      </c>
      <c r="D13" s="146">
        <v>0</v>
      </c>
      <c r="E13" s="105">
        <v>212</v>
      </c>
    </row>
    <row r="14" spans="1:5" x14ac:dyDescent="0.3">
      <c r="A14" s="28" t="s">
        <v>316</v>
      </c>
      <c r="B14" s="28" t="s">
        <v>504</v>
      </c>
      <c r="C14" s="105">
        <f>C7*0.054</f>
        <v>2747.9519999999998</v>
      </c>
      <c r="D14" s="146">
        <v>2761.02</v>
      </c>
      <c r="E14" s="105">
        <v>2636</v>
      </c>
    </row>
    <row r="15" spans="1:5" x14ac:dyDescent="0.3">
      <c r="A15" s="28" t="s">
        <v>317</v>
      </c>
      <c r="B15" s="28" t="s">
        <v>318</v>
      </c>
      <c r="C15" s="108">
        <f>C7*0.04</f>
        <v>2035.52</v>
      </c>
      <c r="D15" s="148">
        <v>1643.2</v>
      </c>
      <c r="E15" s="108">
        <v>1952</v>
      </c>
    </row>
    <row r="16" spans="1:5" x14ac:dyDescent="0.3">
      <c r="A16" s="28" t="s">
        <v>321</v>
      </c>
      <c r="B16" s="28" t="s">
        <v>73</v>
      </c>
      <c r="C16" s="108">
        <v>775</v>
      </c>
      <c r="D16" s="148">
        <v>744.85</v>
      </c>
      <c r="E16" s="108">
        <v>744</v>
      </c>
    </row>
    <row r="17" spans="1:5" x14ac:dyDescent="0.3">
      <c r="A17" s="28" t="s">
        <v>319</v>
      </c>
      <c r="B17" s="28" t="s">
        <v>320</v>
      </c>
      <c r="C17" s="108">
        <f>(C7+C8+C9)/100*2.87</f>
        <v>1814.5517600000003</v>
      </c>
      <c r="D17" s="148">
        <v>1523.81</v>
      </c>
      <c r="E17" s="108">
        <v>1088</v>
      </c>
    </row>
    <row r="18" spans="1:5" x14ac:dyDescent="0.3">
      <c r="A18" s="28" t="s">
        <v>333</v>
      </c>
      <c r="B18" s="28" t="s">
        <v>1008</v>
      </c>
      <c r="C18" s="108">
        <v>500</v>
      </c>
      <c r="D18" s="148">
        <v>150</v>
      </c>
      <c r="E18" s="108">
        <v>150</v>
      </c>
    </row>
    <row r="19" spans="1:5" x14ac:dyDescent="0.3">
      <c r="A19" s="28" t="s">
        <v>329</v>
      </c>
      <c r="B19" s="28" t="s">
        <v>105</v>
      </c>
      <c r="C19" s="108">
        <v>700</v>
      </c>
      <c r="D19" s="148">
        <v>550.84</v>
      </c>
      <c r="E19" s="108">
        <v>700</v>
      </c>
    </row>
    <row r="20" spans="1:5" x14ac:dyDescent="0.3">
      <c r="A20" s="28" t="s">
        <v>384</v>
      </c>
      <c r="B20" s="28" t="s">
        <v>597</v>
      </c>
      <c r="C20" s="108">
        <v>750</v>
      </c>
      <c r="D20" s="148">
        <v>523.02</v>
      </c>
      <c r="E20" s="108">
        <v>750</v>
      </c>
    </row>
    <row r="21" spans="1:5" x14ac:dyDescent="0.3">
      <c r="A21" s="28" t="s">
        <v>385</v>
      </c>
      <c r="B21" s="28" t="s">
        <v>581</v>
      </c>
      <c r="C21" s="108">
        <v>350</v>
      </c>
      <c r="D21" s="148">
        <v>282.62</v>
      </c>
      <c r="E21" s="108">
        <v>350</v>
      </c>
    </row>
    <row r="22" spans="1:5" x14ac:dyDescent="0.3">
      <c r="A22" s="28" t="s">
        <v>386</v>
      </c>
      <c r="B22" s="28" t="s">
        <v>399</v>
      </c>
      <c r="C22" s="108">
        <v>400</v>
      </c>
      <c r="D22" s="148">
        <v>262</v>
      </c>
      <c r="E22" s="108">
        <v>400</v>
      </c>
    </row>
    <row r="23" spans="1:5" x14ac:dyDescent="0.3">
      <c r="A23" s="28" t="s">
        <v>330</v>
      </c>
      <c r="B23" s="28" t="s">
        <v>107</v>
      </c>
      <c r="C23" s="108">
        <v>450</v>
      </c>
      <c r="D23" s="148">
        <v>450</v>
      </c>
      <c r="E23" s="108">
        <v>450</v>
      </c>
    </row>
    <row r="24" spans="1:5" x14ac:dyDescent="0.3">
      <c r="A24" s="28" t="s">
        <v>331</v>
      </c>
      <c r="B24" s="28" t="s">
        <v>109</v>
      </c>
      <c r="C24" s="108">
        <v>200</v>
      </c>
      <c r="D24" s="148">
        <v>143.81</v>
      </c>
      <c r="E24" s="108">
        <v>200</v>
      </c>
    </row>
    <row r="25" spans="1:5" x14ac:dyDescent="0.3">
      <c r="A25" s="28" t="s">
        <v>328</v>
      </c>
      <c r="B25" s="28" t="s">
        <v>501</v>
      </c>
      <c r="C25" s="108">
        <v>2500</v>
      </c>
      <c r="D25" s="148">
        <v>2438.66</v>
      </c>
      <c r="E25" s="108">
        <v>2500</v>
      </c>
    </row>
    <row r="26" spans="1:5" x14ac:dyDescent="0.3">
      <c r="A26" s="28" t="s">
        <v>327</v>
      </c>
      <c r="B26" s="28" t="s">
        <v>116</v>
      </c>
      <c r="C26" s="108">
        <v>400</v>
      </c>
      <c r="D26" s="148">
        <v>181.37</v>
      </c>
      <c r="E26" s="108">
        <v>400</v>
      </c>
    </row>
    <row r="27" spans="1:5" x14ac:dyDescent="0.3">
      <c r="A27" s="28" t="s">
        <v>600</v>
      </c>
      <c r="B27" s="28" t="s">
        <v>601</v>
      </c>
      <c r="C27" s="108">
        <v>0</v>
      </c>
      <c r="D27" s="93"/>
      <c r="E27" s="108">
        <v>0</v>
      </c>
    </row>
    <row r="28" spans="1:5" x14ac:dyDescent="0.3">
      <c r="A28" s="28" t="s">
        <v>468</v>
      </c>
      <c r="B28" s="28" t="s">
        <v>676</v>
      </c>
      <c r="C28" s="108">
        <v>0</v>
      </c>
      <c r="D28" s="148">
        <v>87</v>
      </c>
      <c r="E28" s="108">
        <v>0</v>
      </c>
    </row>
    <row r="29" spans="1:5" x14ac:dyDescent="0.3">
      <c r="A29" s="28" t="s">
        <v>894</v>
      </c>
      <c r="B29" s="28" t="s">
        <v>895</v>
      </c>
      <c r="C29" s="108">
        <v>0</v>
      </c>
      <c r="D29" s="148">
        <v>10393.15</v>
      </c>
      <c r="E29" s="108">
        <v>0</v>
      </c>
    </row>
    <row r="30" spans="1:5" ht="28" x14ac:dyDescent="0.3">
      <c r="A30" s="28" t="s">
        <v>598</v>
      </c>
      <c r="B30" s="28" t="s">
        <v>599</v>
      </c>
      <c r="C30" s="108">
        <v>0</v>
      </c>
      <c r="D30" s="148">
        <v>714.12</v>
      </c>
      <c r="E30" s="108">
        <v>0</v>
      </c>
    </row>
    <row r="31" spans="1:5" x14ac:dyDescent="0.3">
      <c r="A31" s="28" t="s">
        <v>874</v>
      </c>
      <c r="B31" s="28" t="s">
        <v>124</v>
      </c>
      <c r="C31" s="108">
        <v>500</v>
      </c>
      <c r="D31" s="148">
        <v>337.89</v>
      </c>
      <c r="E31" s="108">
        <v>500</v>
      </c>
    </row>
    <row r="32" spans="1:5" x14ac:dyDescent="0.3">
      <c r="A32" s="28" t="s">
        <v>326</v>
      </c>
      <c r="B32" s="28" t="s">
        <v>135</v>
      </c>
      <c r="C32" s="108">
        <v>0</v>
      </c>
      <c r="D32" s="148"/>
      <c r="E32" s="108">
        <v>0</v>
      </c>
    </row>
    <row r="33" spans="1:5" x14ac:dyDescent="0.3">
      <c r="A33" s="28" t="s">
        <v>332</v>
      </c>
      <c r="B33" s="28" t="s">
        <v>187</v>
      </c>
      <c r="C33" s="108">
        <v>400</v>
      </c>
      <c r="D33" s="148">
        <v>157.08000000000001</v>
      </c>
      <c r="E33" s="108">
        <v>400</v>
      </c>
    </row>
    <row r="34" spans="1:5" ht="14.5" thickBot="1" x14ac:dyDescent="0.35">
      <c r="A34" s="28" t="s">
        <v>322</v>
      </c>
      <c r="B34" s="45" t="s">
        <v>323</v>
      </c>
      <c r="C34" s="109">
        <v>200</v>
      </c>
      <c r="D34" s="149">
        <v>0</v>
      </c>
      <c r="E34" s="109">
        <v>200</v>
      </c>
    </row>
    <row r="35" spans="1:5" x14ac:dyDescent="0.3">
      <c r="A35" s="213" t="s">
        <v>805</v>
      </c>
      <c r="B35" s="213"/>
      <c r="C35" s="104">
        <f>SUM(C5:C34)</f>
        <v>81006.598160000009</v>
      </c>
      <c r="D35" s="104">
        <f>SUM(D5:D34)</f>
        <v>81037.179999999964</v>
      </c>
      <c r="E35" s="104">
        <f>SUM(E5:E34)</f>
        <v>74285</v>
      </c>
    </row>
    <row r="47" spans="1:5" x14ac:dyDescent="0.3">
      <c r="C47" s="108"/>
      <c r="D47" s="93"/>
      <c r="E47" s="108"/>
    </row>
    <row r="48" spans="1:5" x14ac:dyDescent="0.3">
      <c r="B48" s="32"/>
      <c r="C48" s="110"/>
      <c r="D48" s="96"/>
      <c r="E48" s="110"/>
    </row>
    <row r="50" spans="2:5" x14ac:dyDescent="0.3">
      <c r="B50" s="32"/>
      <c r="C50" s="112"/>
      <c r="D50" s="92"/>
      <c r="E50" s="112"/>
    </row>
  </sheetData>
  <mergeCells count="2">
    <mergeCell ref="A4:B4"/>
    <mergeCell ref="A35:B35"/>
  </mergeCells>
  <phoneticPr fontId="0" type="noConversion"/>
  <printOptions gridLines="1" gridLinesSet="0"/>
  <pageMargins left="0.75" right="0" top="0.25" bottom="0.25" header="0.5" footer="0.5"/>
  <pageSetup orientation="portrait" r:id="rId1"/>
  <headerFooter alignWithMargins="0">
    <oddFooter>&amp;L&amp;"Arial,Bold"TOWN OF LOCKEPORT&amp;C&amp;D&amp;RPage &amp;P</oddFooter>
  </headerFooter>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E56"/>
  <sheetViews>
    <sheetView zoomScale="105" zoomScaleNormal="105" workbookViewId="0">
      <selection activeCell="C13" sqref="C13"/>
    </sheetView>
  </sheetViews>
  <sheetFormatPr defaultRowHeight="14" x14ac:dyDescent="0.3"/>
  <cols>
    <col min="1" max="1" width="13.1796875" style="28" bestFit="1" customWidth="1"/>
    <col min="2" max="2" width="30.453125" style="28" bestFit="1" customWidth="1"/>
    <col min="3" max="3" width="11.1796875" style="208" customWidth="1"/>
    <col min="4" max="4" width="13.453125" style="101" bestFit="1" customWidth="1"/>
    <col min="5" max="5" width="10.54296875" style="101" customWidth="1"/>
  </cols>
  <sheetData>
    <row r="1" spans="1:5" ht="28" x14ac:dyDescent="0.3">
      <c r="C1" s="176" t="str">
        <f>Revenue!E4</f>
        <v>2023/2024</v>
      </c>
      <c r="D1" s="99" t="str">
        <f>Revenue!F4</f>
        <v>2022/2023</v>
      </c>
      <c r="E1" s="99" t="str">
        <f>Revenue!G4</f>
        <v>2022/2023</v>
      </c>
    </row>
    <row r="2" spans="1:5" x14ac:dyDescent="0.3">
      <c r="C2" s="177" t="str">
        <f>Revenue!E5</f>
        <v>BUDGET</v>
      </c>
      <c r="D2" s="100" t="str">
        <f>Revenue!F5</f>
        <v>Actuals</v>
      </c>
      <c r="E2" s="100" t="str">
        <f>Revenue!G5</f>
        <v>Budget</v>
      </c>
    </row>
    <row r="4" spans="1:5" x14ac:dyDescent="0.3">
      <c r="B4" s="32"/>
      <c r="C4" s="177"/>
      <c r="D4" s="112"/>
      <c r="E4" s="112"/>
    </row>
    <row r="6" spans="1:5" x14ac:dyDescent="0.3">
      <c r="A6" s="213" t="s">
        <v>933</v>
      </c>
      <c r="B6" s="213"/>
      <c r="C6" s="177"/>
      <c r="D6" s="112"/>
      <c r="E6" s="112"/>
    </row>
    <row r="7" spans="1:5" x14ac:dyDescent="0.3">
      <c r="A7" s="31" t="s">
        <v>987</v>
      </c>
      <c r="B7" s="31" t="s">
        <v>988</v>
      </c>
      <c r="C7" s="120">
        <v>602.4</v>
      </c>
      <c r="D7" s="112"/>
      <c r="E7" s="112"/>
    </row>
    <row r="8" spans="1:5" x14ac:dyDescent="0.3">
      <c r="A8" s="28" t="s">
        <v>306</v>
      </c>
      <c r="B8" s="28" t="s">
        <v>507</v>
      </c>
      <c r="C8" s="205">
        <v>400</v>
      </c>
      <c r="D8" s="163">
        <v>231.81</v>
      </c>
      <c r="E8" s="108">
        <v>175</v>
      </c>
    </row>
    <row r="9" spans="1:5" x14ac:dyDescent="0.3">
      <c r="A9" s="28" t="s">
        <v>505</v>
      </c>
      <c r="B9" s="28" t="s">
        <v>506</v>
      </c>
      <c r="C9" s="120">
        <v>50</v>
      </c>
      <c r="D9" s="171">
        <v>5.93</v>
      </c>
      <c r="E9" s="120">
        <v>20</v>
      </c>
    </row>
    <row r="10" spans="1:5" x14ac:dyDescent="0.3">
      <c r="A10" s="28" t="s">
        <v>312</v>
      </c>
      <c r="B10" s="28" t="s">
        <v>508</v>
      </c>
      <c r="C10" s="205">
        <v>1414</v>
      </c>
      <c r="D10" s="163">
        <v>1413.65</v>
      </c>
      <c r="E10" s="108">
        <v>1888</v>
      </c>
    </row>
    <row r="11" spans="1:5" x14ac:dyDescent="0.3">
      <c r="A11" s="28" t="s">
        <v>309</v>
      </c>
      <c r="B11" s="28" t="s">
        <v>509</v>
      </c>
      <c r="C11" s="205">
        <v>147</v>
      </c>
      <c r="D11" s="163">
        <v>147.08000000000001</v>
      </c>
      <c r="E11" s="108">
        <v>316</v>
      </c>
    </row>
    <row r="12" spans="1:5" ht="28" x14ac:dyDescent="0.3">
      <c r="A12" s="28" t="s">
        <v>408</v>
      </c>
      <c r="B12" s="28" t="s">
        <v>510</v>
      </c>
      <c r="C12" s="205">
        <v>3020</v>
      </c>
      <c r="D12" s="163">
        <v>3019.85</v>
      </c>
      <c r="E12" s="108">
        <v>2896</v>
      </c>
    </row>
    <row r="13" spans="1:5" ht="28" x14ac:dyDescent="0.3">
      <c r="A13" s="28" t="s">
        <v>310</v>
      </c>
      <c r="B13" s="28" t="s">
        <v>511</v>
      </c>
      <c r="C13" s="205">
        <v>500</v>
      </c>
      <c r="D13" s="163">
        <v>2161.85</v>
      </c>
      <c r="E13" s="108">
        <v>300</v>
      </c>
    </row>
    <row r="14" spans="1:5" ht="28" x14ac:dyDescent="0.3">
      <c r="A14" s="28" t="s">
        <v>305</v>
      </c>
      <c r="B14" s="28" t="s">
        <v>512</v>
      </c>
      <c r="C14" s="205">
        <v>500</v>
      </c>
      <c r="D14" s="163">
        <v>1507.56</v>
      </c>
      <c r="E14" s="108">
        <v>1800</v>
      </c>
    </row>
    <row r="15" spans="1:5" ht="28" x14ac:dyDescent="0.3">
      <c r="A15" s="28" t="s">
        <v>308</v>
      </c>
      <c r="B15" s="28" t="s">
        <v>513</v>
      </c>
      <c r="C15" s="205">
        <v>1600</v>
      </c>
      <c r="D15" s="163">
        <v>0</v>
      </c>
      <c r="E15" s="108">
        <v>500</v>
      </c>
    </row>
    <row r="16" spans="1:5" ht="28" x14ac:dyDescent="0.3">
      <c r="A16" s="28" t="s">
        <v>407</v>
      </c>
      <c r="B16" s="28" t="s">
        <v>514</v>
      </c>
      <c r="C16" s="205">
        <v>400</v>
      </c>
      <c r="D16" s="163">
        <v>349.85</v>
      </c>
      <c r="E16" s="108">
        <v>400</v>
      </c>
    </row>
    <row r="17" spans="1:5" x14ac:dyDescent="0.3">
      <c r="A17" s="28" t="s">
        <v>304</v>
      </c>
      <c r="B17" s="28" t="s">
        <v>515</v>
      </c>
      <c r="C17" s="205">
        <f>D17*1.1</f>
        <v>5000.5889999999999</v>
      </c>
      <c r="D17" s="163">
        <v>4545.99</v>
      </c>
      <c r="E17" s="108">
        <v>5000</v>
      </c>
    </row>
    <row r="18" spans="1:5" x14ac:dyDescent="0.3">
      <c r="A18" s="28" t="s">
        <v>307</v>
      </c>
      <c r="B18" s="28" t="s">
        <v>516</v>
      </c>
      <c r="C18" s="205">
        <f>D18*1.1</f>
        <v>513.19400000000007</v>
      </c>
      <c r="D18" s="163">
        <v>466.54</v>
      </c>
      <c r="E18" s="108">
        <v>357</v>
      </c>
    </row>
    <row r="19" spans="1:5" x14ac:dyDescent="0.3">
      <c r="A19" s="28" t="s">
        <v>406</v>
      </c>
      <c r="B19" s="28" t="s">
        <v>517</v>
      </c>
      <c r="C19" s="205">
        <f>D19*1.1</f>
        <v>749.24300000000005</v>
      </c>
      <c r="D19" s="163">
        <v>681.13</v>
      </c>
      <c r="E19" s="108">
        <v>873</v>
      </c>
    </row>
    <row r="20" spans="1:5" x14ac:dyDescent="0.3">
      <c r="A20" s="45" t="s">
        <v>303</v>
      </c>
      <c r="B20" s="28" t="s">
        <v>518</v>
      </c>
      <c r="C20" s="205">
        <v>500</v>
      </c>
      <c r="D20" s="163">
        <v>422.65</v>
      </c>
      <c r="E20" s="108">
        <v>500</v>
      </c>
    </row>
    <row r="21" spans="1:5" ht="28" x14ac:dyDescent="0.3">
      <c r="A21" s="28" t="s">
        <v>434</v>
      </c>
      <c r="B21" s="28" t="s">
        <v>519</v>
      </c>
      <c r="C21" s="205">
        <v>700</v>
      </c>
      <c r="D21" s="163">
        <v>697</v>
      </c>
      <c r="E21" s="108">
        <v>700</v>
      </c>
    </row>
    <row r="22" spans="1:5" ht="28" x14ac:dyDescent="0.3">
      <c r="A22" s="28" t="s">
        <v>409</v>
      </c>
      <c r="B22" s="28" t="s">
        <v>642</v>
      </c>
      <c r="C22" s="205">
        <v>2000</v>
      </c>
      <c r="D22" s="163">
        <v>62.51</v>
      </c>
      <c r="E22" s="108">
        <v>200</v>
      </c>
    </row>
    <row r="23" spans="1:5" x14ac:dyDescent="0.3">
      <c r="A23" s="28" t="s">
        <v>311</v>
      </c>
      <c r="B23" s="28" t="s">
        <v>520</v>
      </c>
      <c r="C23" s="206">
        <v>100</v>
      </c>
      <c r="D23" s="164">
        <v>56.29</v>
      </c>
      <c r="E23" s="111">
        <v>100</v>
      </c>
    </row>
    <row r="24" spans="1:5" x14ac:dyDescent="0.3">
      <c r="A24" s="213" t="s">
        <v>806</v>
      </c>
      <c r="B24" s="213"/>
      <c r="C24" s="174">
        <f>SUM(C7:C23)</f>
        <v>18196.425999999999</v>
      </c>
      <c r="D24" s="110">
        <f>SUM(D7:D23)</f>
        <v>15769.69</v>
      </c>
      <c r="E24" s="110">
        <f>SUM(E7:E23)</f>
        <v>16025</v>
      </c>
    </row>
    <row r="25" spans="1:5" x14ac:dyDescent="0.3">
      <c r="C25" s="207"/>
      <c r="D25" s="108"/>
      <c r="E25" s="108"/>
    </row>
    <row r="30" spans="1:5" x14ac:dyDescent="0.3">
      <c r="B30" s="32"/>
      <c r="C30" s="177"/>
      <c r="D30" s="112"/>
    </row>
    <row r="33" spans="2:5" x14ac:dyDescent="0.3">
      <c r="B33" s="32"/>
      <c r="C33" s="177"/>
      <c r="D33" s="112"/>
      <c r="E33" s="112"/>
    </row>
    <row r="34" spans="2:5" x14ac:dyDescent="0.3">
      <c r="B34" s="32"/>
      <c r="C34" s="177"/>
      <c r="D34" s="112"/>
      <c r="E34" s="112"/>
    </row>
    <row r="35" spans="2:5" x14ac:dyDescent="0.3">
      <c r="B35" s="32"/>
      <c r="C35" s="177"/>
      <c r="D35" s="112"/>
      <c r="E35" s="112"/>
    </row>
    <row r="36" spans="2:5" x14ac:dyDescent="0.3">
      <c r="E36" s="100"/>
    </row>
    <row r="37" spans="2:5" x14ac:dyDescent="0.3">
      <c r="E37" s="100"/>
    </row>
    <row r="39" spans="2:5" x14ac:dyDescent="0.3">
      <c r="B39" s="32"/>
      <c r="C39" s="177"/>
      <c r="D39" s="112"/>
    </row>
    <row r="44" spans="2:5" x14ac:dyDescent="0.3">
      <c r="B44" s="32"/>
      <c r="C44" s="177"/>
      <c r="D44" s="112"/>
      <c r="E44" s="112"/>
    </row>
    <row r="46" spans="2:5" x14ac:dyDescent="0.3">
      <c r="B46" s="32"/>
      <c r="C46" s="177"/>
      <c r="D46" s="112"/>
    </row>
    <row r="49" spans="2:5" x14ac:dyDescent="0.3">
      <c r="B49" s="32"/>
      <c r="C49" s="177"/>
      <c r="D49" s="112"/>
      <c r="E49" s="112"/>
    </row>
    <row r="51" spans="2:5" x14ac:dyDescent="0.3">
      <c r="B51" s="32"/>
      <c r="C51" s="177"/>
      <c r="D51" s="112"/>
    </row>
    <row r="54" spans="2:5" x14ac:dyDescent="0.3">
      <c r="B54" s="32"/>
      <c r="C54" s="177"/>
      <c r="D54" s="112"/>
      <c r="E54" s="112"/>
    </row>
    <row r="56" spans="2:5" x14ac:dyDescent="0.3">
      <c r="B56" s="32"/>
      <c r="C56" s="177"/>
      <c r="D56" s="112"/>
      <c r="E56" s="112"/>
    </row>
  </sheetData>
  <mergeCells count="2">
    <mergeCell ref="A6:B6"/>
    <mergeCell ref="A24:B24"/>
  </mergeCells>
  <phoneticPr fontId="0" type="noConversion"/>
  <printOptions gridLines="1" gridLinesSet="0"/>
  <pageMargins left="0.75" right="0" top="0.25" bottom="0.25" header="0.5" footer="0.5"/>
  <pageSetup orientation="portrait" r:id="rId1"/>
  <headerFooter alignWithMargins="0">
    <oddFooter>&amp;L&amp;"Arial,Bold"TOWN OF LOCKEPORT&amp;C&amp;D&amp;RPage &amp;P</oddFooter>
  </headerFooter>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6"/>
  <dimension ref="A1:E81"/>
  <sheetViews>
    <sheetView workbookViewId="0"/>
  </sheetViews>
  <sheetFormatPr defaultRowHeight="14" x14ac:dyDescent="0.3"/>
  <cols>
    <col min="1" max="1" width="13.1796875" style="28" bestFit="1" customWidth="1"/>
    <col min="2" max="2" width="33.453125" style="28" bestFit="1" customWidth="1"/>
    <col min="3" max="3" width="11" style="101" customWidth="1"/>
    <col min="4" max="4" width="13.453125" style="101" bestFit="1" customWidth="1"/>
    <col min="5" max="5" width="10.453125" style="101" bestFit="1" customWidth="1"/>
  </cols>
  <sheetData>
    <row r="1" spans="1:5" ht="28" x14ac:dyDescent="0.3">
      <c r="C1" s="99" t="str">
        <f>Revenue!E4</f>
        <v>2023/2024</v>
      </c>
      <c r="D1" s="99" t="str">
        <f>Revenue!F4</f>
        <v>2022/2023</v>
      </c>
      <c r="E1" s="99" t="str">
        <f>Revenue!G4</f>
        <v>2022/2023</v>
      </c>
    </row>
    <row r="2" spans="1:5" x14ac:dyDescent="0.3">
      <c r="C2" s="100" t="str">
        <f>Revenue!E5</f>
        <v>BUDGET</v>
      </c>
      <c r="D2" s="100" t="str">
        <f>Revenue!F5</f>
        <v>Actuals</v>
      </c>
      <c r="E2" s="100" t="str">
        <f>Revenue!G5</f>
        <v>Budget</v>
      </c>
    </row>
    <row r="4" spans="1:5" x14ac:dyDescent="0.3">
      <c r="A4" s="213" t="s">
        <v>808</v>
      </c>
      <c r="B4" s="213"/>
      <c r="C4" s="112"/>
      <c r="D4" s="112"/>
      <c r="E4" s="112"/>
    </row>
    <row r="5" spans="1:5" x14ac:dyDescent="0.3">
      <c r="B5" s="32"/>
      <c r="C5" s="112"/>
      <c r="D5" s="112"/>
      <c r="E5" s="112"/>
    </row>
    <row r="6" spans="1:5" x14ac:dyDescent="0.3">
      <c r="A6" s="28" t="s">
        <v>412</v>
      </c>
      <c r="B6" s="28" t="s">
        <v>521</v>
      </c>
      <c r="C6" s="108">
        <v>95</v>
      </c>
      <c r="D6" s="148">
        <v>95.04</v>
      </c>
      <c r="E6" s="108">
        <v>129</v>
      </c>
    </row>
    <row r="7" spans="1:5" x14ac:dyDescent="0.3">
      <c r="A7" s="28" t="s">
        <v>340</v>
      </c>
      <c r="B7" s="28" t="s">
        <v>341</v>
      </c>
      <c r="C7" s="108">
        <v>598</v>
      </c>
      <c r="D7" s="148">
        <v>598.04999999999995</v>
      </c>
      <c r="E7" s="108">
        <v>664</v>
      </c>
    </row>
    <row r="8" spans="1:5" x14ac:dyDescent="0.3">
      <c r="A8" s="28" t="s">
        <v>342</v>
      </c>
      <c r="B8" s="28" t="s">
        <v>343</v>
      </c>
      <c r="C8" s="108">
        <v>281</v>
      </c>
      <c r="D8" s="148">
        <v>280.99</v>
      </c>
      <c r="E8" s="108">
        <v>380</v>
      </c>
    </row>
    <row r="9" spans="1:5" x14ac:dyDescent="0.3">
      <c r="A9" s="28" t="s">
        <v>335</v>
      </c>
      <c r="B9" s="28" t="s">
        <v>522</v>
      </c>
      <c r="C9" s="108">
        <v>524</v>
      </c>
      <c r="D9" s="148">
        <v>523.76</v>
      </c>
      <c r="E9" s="108">
        <v>619</v>
      </c>
    </row>
    <row r="10" spans="1:5" x14ac:dyDescent="0.3">
      <c r="A10" s="28" t="s">
        <v>346</v>
      </c>
      <c r="B10" s="28" t="s">
        <v>523</v>
      </c>
      <c r="C10" s="108">
        <v>1078</v>
      </c>
      <c r="D10" s="148">
        <v>1077.55</v>
      </c>
      <c r="E10" s="108">
        <v>1053</v>
      </c>
    </row>
    <row r="11" spans="1:5" x14ac:dyDescent="0.3">
      <c r="A11" s="28" t="s">
        <v>348</v>
      </c>
      <c r="B11" s="28" t="s">
        <v>524</v>
      </c>
      <c r="C11" s="108">
        <v>2209</v>
      </c>
      <c r="D11" s="148">
        <v>2208.9699999999998</v>
      </c>
      <c r="E11" s="108">
        <v>2324</v>
      </c>
    </row>
    <row r="12" spans="1:5" x14ac:dyDescent="0.3">
      <c r="A12" s="28" t="s">
        <v>1000</v>
      </c>
      <c r="B12" s="28" t="s">
        <v>1001</v>
      </c>
      <c r="C12" s="108">
        <v>30</v>
      </c>
      <c r="D12" s="148">
        <v>30</v>
      </c>
      <c r="E12" s="108"/>
    </row>
    <row r="13" spans="1:5" ht="28" x14ac:dyDescent="0.3">
      <c r="A13" s="28" t="s">
        <v>413</v>
      </c>
      <c r="B13" s="28" t="s">
        <v>525</v>
      </c>
      <c r="C13" s="108">
        <v>100</v>
      </c>
      <c r="D13" s="148">
        <v>0</v>
      </c>
      <c r="E13" s="108">
        <v>100</v>
      </c>
    </row>
    <row r="14" spans="1:5" x14ac:dyDescent="0.3">
      <c r="A14" s="28" t="s">
        <v>648</v>
      </c>
      <c r="B14" s="28" t="s">
        <v>876</v>
      </c>
      <c r="C14" s="108"/>
      <c r="D14" s="148">
        <v>0</v>
      </c>
      <c r="E14" s="108">
        <v>0</v>
      </c>
    </row>
    <row r="15" spans="1:5" ht="28" x14ac:dyDescent="0.3">
      <c r="A15" s="28" t="s">
        <v>404</v>
      </c>
      <c r="B15" s="28" t="s">
        <v>403</v>
      </c>
      <c r="C15" s="108">
        <v>750</v>
      </c>
      <c r="D15" s="148">
        <v>87</v>
      </c>
      <c r="E15" s="108">
        <v>750</v>
      </c>
    </row>
    <row r="16" spans="1:5" x14ac:dyDescent="0.3">
      <c r="A16" s="28" t="s">
        <v>647</v>
      </c>
      <c r="B16" s="28" t="s">
        <v>875</v>
      </c>
      <c r="C16" s="108">
        <v>200</v>
      </c>
      <c r="D16" s="148">
        <v>211.02</v>
      </c>
      <c r="E16" s="108">
        <v>200</v>
      </c>
    </row>
    <row r="17" spans="1:5" ht="28" x14ac:dyDescent="0.3">
      <c r="A17" s="28" t="s">
        <v>345</v>
      </c>
      <c r="B17" s="28" t="s">
        <v>526</v>
      </c>
      <c r="C17" s="108">
        <v>0</v>
      </c>
      <c r="D17" s="148">
        <v>678.38</v>
      </c>
      <c r="E17" s="108">
        <v>0</v>
      </c>
    </row>
    <row r="18" spans="1:5" x14ac:dyDescent="0.3">
      <c r="A18" s="28" t="s">
        <v>347</v>
      </c>
      <c r="B18" s="28" t="s">
        <v>527</v>
      </c>
      <c r="C18" s="108">
        <v>1000</v>
      </c>
      <c r="D18" s="148">
        <v>0</v>
      </c>
      <c r="E18" s="108">
        <v>1000</v>
      </c>
    </row>
    <row r="19" spans="1:5" x14ac:dyDescent="0.3">
      <c r="A19" s="28" t="s">
        <v>1002</v>
      </c>
      <c r="B19" s="28" t="s">
        <v>1003</v>
      </c>
      <c r="C19" s="108">
        <v>10336</v>
      </c>
      <c r="D19" s="148"/>
      <c r="E19" s="108"/>
    </row>
    <row r="20" spans="1:5" x14ac:dyDescent="0.3">
      <c r="A20" s="28" t="s">
        <v>414</v>
      </c>
      <c r="B20" s="28" t="s">
        <v>528</v>
      </c>
      <c r="C20" s="108">
        <f t="shared" ref="C20:C23" si="0">D20*1.1</f>
        <v>120.89000000000001</v>
      </c>
      <c r="D20" s="148">
        <v>109.9</v>
      </c>
      <c r="E20" s="108">
        <v>115</v>
      </c>
    </row>
    <row r="21" spans="1:5" x14ac:dyDescent="0.3">
      <c r="A21" s="28" t="s">
        <v>339</v>
      </c>
      <c r="B21" s="28" t="s">
        <v>677</v>
      </c>
      <c r="C21" s="108">
        <f t="shared" si="0"/>
        <v>105.97400000000002</v>
      </c>
      <c r="D21" s="148">
        <v>96.34</v>
      </c>
      <c r="E21" s="108">
        <v>108</v>
      </c>
    </row>
    <row r="22" spans="1:5" x14ac:dyDescent="0.3">
      <c r="A22" s="28" t="s">
        <v>397</v>
      </c>
      <c r="B22" s="28" t="s">
        <v>529</v>
      </c>
      <c r="C22" s="108">
        <f t="shared" si="0"/>
        <v>114.46600000000001</v>
      </c>
      <c r="D22" s="148">
        <v>104.06</v>
      </c>
      <c r="E22" s="108">
        <v>116</v>
      </c>
    </row>
    <row r="23" spans="1:5" x14ac:dyDescent="0.3">
      <c r="A23" s="28" t="s">
        <v>349</v>
      </c>
      <c r="B23" s="28" t="s">
        <v>530</v>
      </c>
      <c r="C23" s="108">
        <f t="shared" si="0"/>
        <v>1405.5360000000001</v>
      </c>
      <c r="D23" s="148">
        <v>1277.76</v>
      </c>
      <c r="E23" s="108">
        <v>1398</v>
      </c>
    </row>
    <row r="24" spans="1:5" x14ac:dyDescent="0.3">
      <c r="A24" s="28" t="s">
        <v>934</v>
      </c>
      <c r="B24" s="28" t="s">
        <v>935</v>
      </c>
      <c r="C24" s="108">
        <v>50</v>
      </c>
      <c r="D24" s="148">
        <v>31.29</v>
      </c>
      <c r="E24" s="108">
        <v>50</v>
      </c>
    </row>
    <row r="25" spans="1:5" ht="28" x14ac:dyDescent="0.3">
      <c r="A25" s="28" t="s">
        <v>338</v>
      </c>
      <c r="B25" s="28" t="s">
        <v>809</v>
      </c>
      <c r="C25" s="108">
        <v>3000</v>
      </c>
      <c r="D25" s="148">
        <v>1447.71</v>
      </c>
      <c r="E25" s="108">
        <v>2200</v>
      </c>
    </row>
    <row r="26" spans="1:5" ht="28" x14ac:dyDescent="0.3">
      <c r="A26" s="28" t="s">
        <v>334</v>
      </c>
      <c r="B26" s="28" t="s">
        <v>531</v>
      </c>
      <c r="C26" s="108">
        <v>1700</v>
      </c>
      <c r="D26" s="148">
        <v>928.16</v>
      </c>
      <c r="E26" s="108">
        <v>1267</v>
      </c>
    </row>
    <row r="27" spans="1:5" ht="28" x14ac:dyDescent="0.3">
      <c r="A27" s="28" t="s">
        <v>998</v>
      </c>
      <c r="B27" s="28" t="s">
        <v>999</v>
      </c>
      <c r="C27" s="108">
        <v>2500</v>
      </c>
      <c r="D27" s="148">
        <v>1501.78</v>
      </c>
      <c r="E27" s="108"/>
    </row>
    <row r="28" spans="1:5" ht="28" x14ac:dyDescent="0.3">
      <c r="A28" s="28" t="s">
        <v>344</v>
      </c>
      <c r="B28" s="28" t="s">
        <v>532</v>
      </c>
      <c r="C28" s="108">
        <v>400</v>
      </c>
      <c r="D28" s="148">
        <v>345.84</v>
      </c>
      <c r="E28" s="108">
        <v>500</v>
      </c>
    </row>
    <row r="29" spans="1:5" x14ac:dyDescent="0.3">
      <c r="A29" s="28" t="s">
        <v>405</v>
      </c>
      <c r="B29" s="28" t="s">
        <v>679</v>
      </c>
      <c r="C29" s="108">
        <v>6142</v>
      </c>
      <c r="D29" s="148">
        <v>5875.66</v>
      </c>
      <c r="E29" s="108">
        <v>5787</v>
      </c>
    </row>
    <row r="30" spans="1:5" x14ac:dyDescent="0.3">
      <c r="A30" s="28" t="s">
        <v>600</v>
      </c>
      <c r="B30" s="28" t="s">
        <v>628</v>
      </c>
      <c r="C30" s="108">
        <v>0</v>
      </c>
      <c r="D30" s="148"/>
      <c r="E30" s="108">
        <v>0</v>
      </c>
    </row>
    <row r="31" spans="1:5" x14ac:dyDescent="0.3">
      <c r="A31" s="28" t="s">
        <v>337</v>
      </c>
      <c r="B31" s="28" t="s">
        <v>533</v>
      </c>
      <c r="C31" s="108">
        <v>4000</v>
      </c>
      <c r="D31" s="148">
        <v>107.43</v>
      </c>
      <c r="E31" s="108">
        <v>250</v>
      </c>
    </row>
    <row r="32" spans="1:5" x14ac:dyDescent="0.3">
      <c r="A32" s="28" t="s">
        <v>868</v>
      </c>
      <c r="B32" s="28" t="s">
        <v>869</v>
      </c>
      <c r="C32" s="108">
        <v>0</v>
      </c>
      <c r="D32" s="148"/>
      <c r="E32" s="108">
        <v>0</v>
      </c>
    </row>
    <row r="33" spans="1:5" x14ac:dyDescent="0.3">
      <c r="A33" s="28" t="s">
        <v>629</v>
      </c>
      <c r="B33" s="28" t="s">
        <v>630</v>
      </c>
      <c r="C33" s="108"/>
      <c r="D33" s="148"/>
      <c r="E33" s="108"/>
    </row>
    <row r="34" spans="1:5" x14ac:dyDescent="0.3">
      <c r="A34" s="28" t="s">
        <v>336</v>
      </c>
      <c r="B34" s="28" t="s">
        <v>886</v>
      </c>
      <c r="C34" s="108">
        <v>600</v>
      </c>
      <c r="D34" s="148">
        <v>600</v>
      </c>
      <c r="E34" s="108">
        <v>600</v>
      </c>
    </row>
    <row r="35" spans="1:5" x14ac:dyDescent="0.3">
      <c r="A35" s="28" t="s">
        <v>1006</v>
      </c>
      <c r="B35" s="28" t="s">
        <v>1007</v>
      </c>
      <c r="C35" s="111">
        <v>300</v>
      </c>
      <c r="D35" s="150">
        <v>262.77</v>
      </c>
      <c r="E35" s="111">
        <v>0</v>
      </c>
    </row>
    <row r="36" spans="1:5" x14ac:dyDescent="0.3">
      <c r="A36" s="213" t="s">
        <v>807</v>
      </c>
      <c r="B36" s="213"/>
      <c r="C36" s="104">
        <f>SUM(C6:C35)</f>
        <v>37639.865999999995</v>
      </c>
      <c r="D36" s="104">
        <f>SUM(D6:D35)</f>
        <v>18479.460000000003</v>
      </c>
      <c r="E36" s="104">
        <f>SUM(E6:E35)</f>
        <v>19610</v>
      </c>
    </row>
    <row r="37" spans="1:5" x14ac:dyDescent="0.3">
      <c r="B37" s="32"/>
      <c r="C37" s="112"/>
      <c r="D37" s="112"/>
      <c r="E37" s="112"/>
    </row>
    <row r="39" spans="1:5" x14ac:dyDescent="0.3">
      <c r="A39" s="211" t="s">
        <v>571</v>
      </c>
      <c r="B39" s="211"/>
      <c r="C39" s="104">
        <f>OtherRecreation!C35+RecreationFacilities!C24+'Parks&amp;Playgrounds'!C36</f>
        <v>136842.89016000001</v>
      </c>
      <c r="D39" s="104">
        <f>OtherRecreation!D35+RecreationFacilities!D24+'Parks&amp;Playgrounds'!D36</f>
        <v>115286.32999999997</v>
      </c>
      <c r="E39" s="104">
        <f>OtherRecreation!E35+RecreationFacilities!E24+'Parks&amp;Playgrounds'!E36</f>
        <v>109920</v>
      </c>
    </row>
    <row r="41" spans="1:5" x14ac:dyDescent="0.3">
      <c r="C41" s="108"/>
      <c r="D41" s="108"/>
      <c r="E41" s="108"/>
    </row>
    <row r="42" spans="1:5" x14ac:dyDescent="0.3">
      <c r="B42" s="32"/>
      <c r="C42" s="110"/>
      <c r="D42" s="110"/>
      <c r="E42" s="110"/>
    </row>
    <row r="43" spans="1:5" x14ac:dyDescent="0.3">
      <c r="B43" s="32"/>
      <c r="C43" s="108"/>
      <c r="D43" s="108"/>
      <c r="E43" s="110"/>
    </row>
    <row r="44" spans="1:5" x14ac:dyDescent="0.3">
      <c r="B44" s="32"/>
      <c r="C44" s="108"/>
      <c r="D44" s="108"/>
      <c r="E44" s="108"/>
    </row>
    <row r="48" spans="1:5" x14ac:dyDescent="0.3">
      <c r="B48" s="32"/>
      <c r="C48" s="110"/>
      <c r="D48" s="110"/>
      <c r="E48" s="110"/>
    </row>
    <row r="49" spans="2:5" x14ac:dyDescent="0.3">
      <c r="B49" s="32"/>
      <c r="C49" s="110"/>
      <c r="D49" s="110"/>
      <c r="E49" s="110"/>
    </row>
    <row r="50" spans="2:5" x14ac:dyDescent="0.3">
      <c r="C50" s="108"/>
      <c r="D50" s="108"/>
      <c r="E50" s="108"/>
    </row>
    <row r="51" spans="2:5" x14ac:dyDescent="0.3">
      <c r="B51" s="32"/>
      <c r="C51" s="110"/>
      <c r="D51" s="110"/>
      <c r="E51" s="108"/>
    </row>
    <row r="55" spans="2:5" x14ac:dyDescent="0.3">
      <c r="C55" s="108"/>
      <c r="D55" s="108"/>
      <c r="E55" s="108"/>
    </row>
    <row r="56" spans="2:5" x14ac:dyDescent="0.3">
      <c r="B56" s="32"/>
      <c r="C56" s="110"/>
      <c r="D56" s="110"/>
      <c r="E56" s="110"/>
    </row>
    <row r="57" spans="2:5" x14ac:dyDescent="0.3">
      <c r="C57" s="108"/>
      <c r="D57" s="108"/>
      <c r="E57" s="108"/>
    </row>
    <row r="58" spans="2:5" x14ac:dyDescent="0.3">
      <c r="B58" s="32"/>
      <c r="C58" s="108"/>
      <c r="D58" s="108"/>
      <c r="E58" s="108"/>
    </row>
    <row r="59" spans="2:5" x14ac:dyDescent="0.3">
      <c r="C59" s="108"/>
      <c r="D59" s="108"/>
      <c r="E59" s="108"/>
    </row>
    <row r="60" spans="2:5" x14ac:dyDescent="0.3">
      <c r="C60" s="108"/>
      <c r="D60" s="108"/>
      <c r="E60" s="108"/>
    </row>
    <row r="61" spans="2:5" x14ac:dyDescent="0.3">
      <c r="B61" s="32"/>
      <c r="C61" s="110"/>
      <c r="D61" s="110"/>
      <c r="E61" s="110"/>
    </row>
    <row r="62" spans="2:5" x14ac:dyDescent="0.3">
      <c r="B62" s="32"/>
      <c r="C62" s="112"/>
      <c r="D62" s="112"/>
      <c r="E62" s="112"/>
    </row>
    <row r="63" spans="2:5" x14ac:dyDescent="0.3">
      <c r="B63" s="32"/>
      <c r="C63" s="112"/>
      <c r="D63" s="112"/>
      <c r="E63" s="112"/>
    </row>
    <row r="64" spans="2:5" x14ac:dyDescent="0.3">
      <c r="B64" s="32"/>
      <c r="C64" s="99"/>
      <c r="D64" s="99"/>
      <c r="E64" s="99"/>
    </row>
    <row r="65" spans="2:5" x14ac:dyDescent="0.3">
      <c r="B65" s="32"/>
      <c r="C65" s="100"/>
      <c r="D65" s="100"/>
      <c r="E65" s="100"/>
    </row>
    <row r="66" spans="2:5" x14ac:dyDescent="0.3">
      <c r="B66" s="32"/>
      <c r="C66" s="112"/>
      <c r="D66" s="112"/>
    </row>
    <row r="67" spans="2:5" x14ac:dyDescent="0.3">
      <c r="B67" s="32"/>
      <c r="C67" s="112"/>
      <c r="D67" s="112"/>
      <c r="E67" s="112"/>
    </row>
    <row r="71" spans="2:5" x14ac:dyDescent="0.3">
      <c r="C71" s="110"/>
      <c r="D71" s="110"/>
      <c r="E71" s="110"/>
    </row>
    <row r="72" spans="2:5" x14ac:dyDescent="0.3">
      <c r="B72" s="32"/>
      <c r="C72" s="110"/>
      <c r="D72" s="110"/>
      <c r="E72" s="110"/>
    </row>
    <row r="73" spans="2:5" x14ac:dyDescent="0.3">
      <c r="B73" s="32"/>
      <c r="C73" s="108"/>
      <c r="D73" s="108"/>
      <c r="E73" s="110"/>
    </row>
    <row r="74" spans="2:5" x14ac:dyDescent="0.3">
      <c r="B74" s="32"/>
      <c r="C74" s="110"/>
      <c r="D74" s="110"/>
      <c r="E74" s="110"/>
    </row>
    <row r="75" spans="2:5" x14ac:dyDescent="0.3">
      <c r="C75" s="108"/>
      <c r="D75" s="108"/>
      <c r="E75" s="108"/>
    </row>
    <row r="76" spans="2:5" x14ac:dyDescent="0.3">
      <c r="B76" s="32"/>
      <c r="C76" s="108"/>
      <c r="D76" s="108"/>
      <c r="E76" s="108"/>
    </row>
    <row r="77" spans="2:5" x14ac:dyDescent="0.3">
      <c r="C77" s="108"/>
      <c r="D77" s="108"/>
      <c r="E77" s="108"/>
    </row>
    <row r="78" spans="2:5" x14ac:dyDescent="0.3">
      <c r="C78" s="108"/>
      <c r="D78" s="108"/>
      <c r="E78" s="108"/>
    </row>
    <row r="79" spans="2:5" x14ac:dyDescent="0.3">
      <c r="B79" s="32"/>
      <c r="C79" s="110"/>
      <c r="D79" s="110"/>
      <c r="E79" s="110"/>
    </row>
    <row r="81" spans="2:5" x14ac:dyDescent="0.3">
      <c r="B81" s="32"/>
      <c r="C81" s="112"/>
      <c r="D81" s="112"/>
      <c r="E81" s="112"/>
    </row>
  </sheetData>
  <mergeCells count="3">
    <mergeCell ref="A4:B4"/>
    <mergeCell ref="A36:B36"/>
    <mergeCell ref="A39:B39"/>
  </mergeCells>
  <phoneticPr fontId="0" type="noConversion"/>
  <printOptions gridLines="1" gridLinesSet="0"/>
  <pageMargins left="0.75" right="0" top="0.25" bottom="0.25" header="0.5" footer="0.5"/>
  <pageSetup orientation="portrait" r:id="rId1"/>
  <headerFooter alignWithMargins="0">
    <oddFooter>&amp;L&amp;"Arial,Bold"TOWN OF LOCKEPORT&amp;C&amp;D&amp;RPage &amp;P</oddFooter>
  </headerFooter>
  <rowBreaks count="1" manualBreakCount="1">
    <brk id="62" max="16383" man="1"/>
  </rowBreaks>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7"/>
  <dimension ref="A1:E27"/>
  <sheetViews>
    <sheetView workbookViewId="0">
      <selection activeCell="D8" sqref="D8"/>
    </sheetView>
  </sheetViews>
  <sheetFormatPr defaultRowHeight="14" x14ac:dyDescent="0.3"/>
  <cols>
    <col min="1" max="1" width="13.1796875" style="28" bestFit="1" customWidth="1"/>
    <col min="2" max="2" width="30.54296875" style="28" bestFit="1" customWidth="1"/>
    <col min="3" max="3" width="10.453125" style="101" customWidth="1"/>
    <col min="4" max="4" width="13.453125" style="101" customWidth="1"/>
    <col min="5" max="5" width="10.453125" style="101" bestFit="1" customWidth="1"/>
  </cols>
  <sheetData>
    <row r="1" spans="1:5" ht="28" x14ac:dyDescent="0.3">
      <c r="C1" s="99" t="str">
        <f>Revenue!E4</f>
        <v>2023/2024</v>
      </c>
      <c r="D1" s="99" t="str">
        <f>Revenue!F4</f>
        <v>2022/2023</v>
      </c>
      <c r="E1" s="99" t="str">
        <f>Revenue!G4</f>
        <v>2022/2023</v>
      </c>
    </row>
    <row r="2" spans="1:5" x14ac:dyDescent="0.3">
      <c r="C2" s="100" t="str">
        <f>Revenue!E5</f>
        <v>BUDGET</v>
      </c>
      <c r="D2" s="100" t="str">
        <f>Revenue!F5</f>
        <v>Actuals</v>
      </c>
      <c r="E2" s="100" t="str">
        <f>Revenue!G5</f>
        <v>Budget</v>
      </c>
    </row>
    <row r="4" spans="1:5" x14ac:dyDescent="0.3">
      <c r="A4" s="213" t="s">
        <v>810</v>
      </c>
      <c r="B4" s="213"/>
      <c r="C4" s="112"/>
      <c r="D4" s="112"/>
      <c r="E4" s="112"/>
    </row>
    <row r="5" spans="1:5" x14ac:dyDescent="0.3">
      <c r="B5" s="53"/>
      <c r="C5" s="112"/>
      <c r="D5" s="112"/>
      <c r="E5" s="112"/>
    </row>
    <row r="6" spans="1:5" x14ac:dyDescent="0.3">
      <c r="A6" s="28" t="s">
        <v>356</v>
      </c>
      <c r="B6" s="28" t="s">
        <v>534</v>
      </c>
      <c r="C6" s="108"/>
      <c r="D6" s="108"/>
      <c r="E6" s="108"/>
    </row>
    <row r="7" spans="1:5" x14ac:dyDescent="0.3">
      <c r="A7" s="28" t="s">
        <v>355</v>
      </c>
      <c r="B7" s="45" t="s">
        <v>535</v>
      </c>
      <c r="C7" s="108">
        <v>1807.2</v>
      </c>
      <c r="D7" s="148">
        <v>1089.8900000000001</v>
      </c>
      <c r="E7" s="108">
        <v>2329</v>
      </c>
    </row>
    <row r="8" spans="1:5" x14ac:dyDescent="0.3">
      <c r="A8" s="28" t="s">
        <v>357</v>
      </c>
      <c r="B8" s="28" t="s">
        <v>536</v>
      </c>
      <c r="C8" s="108">
        <v>150</v>
      </c>
      <c r="D8" s="148">
        <v>144.25</v>
      </c>
      <c r="E8" s="108">
        <v>50</v>
      </c>
    </row>
    <row r="9" spans="1:5" x14ac:dyDescent="0.3">
      <c r="A9" s="28" t="s">
        <v>352</v>
      </c>
      <c r="B9" s="28" t="s">
        <v>537</v>
      </c>
      <c r="C9" s="108">
        <v>611</v>
      </c>
      <c r="D9" s="148">
        <v>610.55999999999995</v>
      </c>
      <c r="E9" s="108">
        <v>748</v>
      </c>
    </row>
    <row r="10" spans="1:5" ht="28" x14ac:dyDescent="0.3">
      <c r="A10" s="28" t="s">
        <v>351</v>
      </c>
      <c r="B10" s="45" t="s">
        <v>538</v>
      </c>
      <c r="C10" s="108">
        <v>1000</v>
      </c>
      <c r="D10" s="156">
        <v>29.2</v>
      </c>
      <c r="E10" s="108">
        <v>500</v>
      </c>
    </row>
    <row r="11" spans="1:5" x14ac:dyDescent="0.3">
      <c r="A11" s="28" t="s">
        <v>353</v>
      </c>
      <c r="B11" s="28" t="s">
        <v>539</v>
      </c>
      <c r="C11" s="108">
        <v>2000</v>
      </c>
      <c r="D11" s="148">
        <v>1939.72</v>
      </c>
      <c r="E11" s="108">
        <v>1500</v>
      </c>
    </row>
    <row r="12" spans="1:5" x14ac:dyDescent="0.3">
      <c r="A12" s="28" t="s">
        <v>354</v>
      </c>
      <c r="B12" s="28" t="s">
        <v>540</v>
      </c>
      <c r="C12" s="108">
        <v>200</v>
      </c>
      <c r="D12" s="148">
        <v>174.99</v>
      </c>
      <c r="E12" s="108">
        <v>350</v>
      </c>
    </row>
    <row r="13" spans="1:5" ht="14.5" thickBot="1" x14ac:dyDescent="0.35">
      <c r="A13" s="28" t="s">
        <v>358</v>
      </c>
      <c r="B13" s="28" t="s">
        <v>69</v>
      </c>
      <c r="C13" s="109">
        <v>0</v>
      </c>
      <c r="D13" s="109"/>
      <c r="E13" s="109"/>
    </row>
    <row r="14" spans="1:5" x14ac:dyDescent="0.3">
      <c r="A14" s="213" t="s">
        <v>811</v>
      </c>
      <c r="B14" s="213"/>
      <c r="C14" s="104">
        <f>SUM(C6:C13)</f>
        <v>5768.2</v>
      </c>
      <c r="D14" s="104">
        <f>SUM(D6:D13)</f>
        <v>3988.6099999999997</v>
      </c>
      <c r="E14" s="104">
        <f>SUM(E6:E13)</f>
        <v>5477</v>
      </c>
    </row>
    <row r="15" spans="1:5" x14ac:dyDescent="0.3">
      <c r="B15" s="53"/>
      <c r="C15" s="112"/>
      <c r="D15" s="112"/>
      <c r="E15" s="112"/>
    </row>
    <row r="16" spans="1:5" x14ac:dyDescent="0.3">
      <c r="A16" s="213" t="s">
        <v>812</v>
      </c>
      <c r="B16" s="213"/>
      <c r="C16" s="112"/>
      <c r="D16" s="112"/>
      <c r="E16" s="112"/>
    </row>
    <row r="17" spans="1:5" ht="14.5" thickBot="1" x14ac:dyDescent="0.35">
      <c r="A17" s="28" t="s">
        <v>359</v>
      </c>
      <c r="B17" s="28" t="s">
        <v>360</v>
      </c>
      <c r="C17" s="109">
        <v>4700</v>
      </c>
      <c r="D17" s="149">
        <v>4700</v>
      </c>
      <c r="E17" s="109">
        <v>4700</v>
      </c>
    </row>
    <row r="18" spans="1:5" x14ac:dyDescent="0.3">
      <c r="A18" s="213" t="s">
        <v>813</v>
      </c>
      <c r="B18" s="213"/>
      <c r="C18" s="104">
        <f>C17</f>
        <v>4700</v>
      </c>
      <c r="D18" s="104">
        <f>D17</f>
        <v>4700</v>
      </c>
      <c r="E18" s="104">
        <f>E17</f>
        <v>4700</v>
      </c>
    </row>
    <row r="20" spans="1:5" x14ac:dyDescent="0.3">
      <c r="A20" s="213" t="s">
        <v>814</v>
      </c>
      <c r="B20" s="213"/>
      <c r="C20" s="104">
        <f>C14+C18</f>
        <v>10468.200000000001</v>
      </c>
      <c r="D20" s="104">
        <f>D14+D18</f>
        <v>8688.61</v>
      </c>
      <c r="E20" s="104">
        <f>E14+E18</f>
        <v>10177</v>
      </c>
    </row>
    <row r="27" spans="1:5" x14ac:dyDescent="0.3">
      <c r="C27" s="108"/>
      <c r="D27" s="108"/>
      <c r="E27" s="108"/>
    </row>
  </sheetData>
  <mergeCells count="5">
    <mergeCell ref="A4:B4"/>
    <mergeCell ref="A14:B14"/>
    <mergeCell ref="A16:B16"/>
    <mergeCell ref="A18:B18"/>
    <mergeCell ref="A20:B20"/>
  </mergeCells>
  <phoneticPr fontId="0" type="noConversion"/>
  <printOptions gridLines="1" gridLinesSet="0"/>
  <pageMargins left="0.75" right="0" top="0.25" bottom="0.25" header="0.5" footer="0.5"/>
  <pageSetup orientation="portrait" r:id="rId1"/>
  <headerFooter alignWithMargins="0">
    <oddFooter>&amp;L&amp;"Arial,Bold"&amp;8TOWN OF LOCKEPORT&amp;C&amp;D&amp;RPage &amp;P</oddFooter>
  </headerFooter>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8"/>
  <dimension ref="A1:E44"/>
  <sheetViews>
    <sheetView workbookViewId="0">
      <selection activeCell="D8" sqref="D8"/>
    </sheetView>
  </sheetViews>
  <sheetFormatPr defaultRowHeight="14" x14ac:dyDescent="0.3"/>
  <cols>
    <col min="1" max="1" width="13.1796875" style="28" bestFit="1" customWidth="1"/>
    <col min="2" max="2" width="31.1796875" style="28" bestFit="1" customWidth="1"/>
    <col min="3" max="3" width="11" style="121" bestFit="1" customWidth="1"/>
    <col min="4" max="4" width="13.453125" style="101" customWidth="1"/>
    <col min="5" max="5" width="11" style="101" customWidth="1"/>
  </cols>
  <sheetData>
    <row r="1" spans="1:5" x14ac:dyDescent="0.3">
      <c r="C1" s="99" t="str">
        <f>Revenue!E4</f>
        <v>2023/2024</v>
      </c>
      <c r="D1" s="99" t="str">
        <f>Revenue!F4</f>
        <v>2022/2023</v>
      </c>
      <c r="E1" s="99" t="str">
        <f>Revenue!G4</f>
        <v>2022/2023</v>
      </c>
    </row>
    <row r="2" spans="1:5" x14ac:dyDescent="0.3">
      <c r="C2" s="100" t="str">
        <f>Revenue!E5</f>
        <v>BUDGET</v>
      </c>
      <c r="D2" s="100" t="str">
        <f>Revenue!F5</f>
        <v>Actuals</v>
      </c>
      <c r="E2" s="100" t="str">
        <f>Revenue!G5</f>
        <v>Budget</v>
      </c>
    </row>
    <row r="3" spans="1:5" x14ac:dyDescent="0.3">
      <c r="E3" s="121"/>
    </row>
    <row r="4" spans="1:5" x14ac:dyDescent="0.3">
      <c r="B4" s="32"/>
      <c r="C4" s="100"/>
      <c r="D4" s="112"/>
      <c r="E4" s="100"/>
    </row>
    <row r="5" spans="1:5" x14ac:dyDescent="0.3">
      <c r="E5" s="121"/>
    </row>
    <row r="6" spans="1:5" x14ac:dyDescent="0.3">
      <c r="A6" s="213" t="s">
        <v>815</v>
      </c>
      <c r="B6" s="213"/>
      <c r="C6" s="100"/>
      <c r="D6" s="112"/>
      <c r="E6" s="100"/>
    </row>
    <row r="7" spans="1:5" x14ac:dyDescent="0.3">
      <c r="A7" s="28" t="s">
        <v>437</v>
      </c>
      <c r="B7" s="28" t="s">
        <v>602</v>
      </c>
      <c r="C7" s="122">
        <v>500</v>
      </c>
      <c r="D7" s="165">
        <v>385.95</v>
      </c>
      <c r="E7" s="122">
        <v>776</v>
      </c>
    </row>
    <row r="8" spans="1:5" x14ac:dyDescent="0.3">
      <c r="A8" s="28" t="s">
        <v>888</v>
      </c>
      <c r="B8" s="28" t="s">
        <v>541</v>
      </c>
      <c r="C8" s="122">
        <v>0</v>
      </c>
      <c r="D8" s="165"/>
      <c r="E8" s="122">
        <v>0</v>
      </c>
    </row>
    <row r="9" spans="1:5" x14ac:dyDescent="0.3">
      <c r="A9" s="28" t="s">
        <v>609</v>
      </c>
      <c r="B9" s="28" t="s">
        <v>541</v>
      </c>
      <c r="C9" s="122">
        <v>0</v>
      </c>
      <c r="D9" s="165"/>
      <c r="E9" s="122">
        <v>0</v>
      </c>
    </row>
    <row r="10" spans="1:5" x14ac:dyDescent="0.3">
      <c r="A10" s="28" t="s">
        <v>361</v>
      </c>
      <c r="B10" s="28" t="s">
        <v>542</v>
      </c>
      <c r="C10" s="122">
        <f>(C8+C9)*2*1.04</f>
        <v>0</v>
      </c>
      <c r="D10" s="165"/>
      <c r="E10" s="122">
        <v>0</v>
      </c>
    </row>
    <row r="11" spans="1:5" x14ac:dyDescent="0.3">
      <c r="A11" s="28" t="s">
        <v>362</v>
      </c>
      <c r="B11" s="28" t="s">
        <v>543</v>
      </c>
      <c r="C11" s="122">
        <f>(C8+C9)*0.054</f>
        <v>0</v>
      </c>
      <c r="D11" s="165"/>
      <c r="E11" s="122">
        <v>0</v>
      </c>
    </row>
    <row r="12" spans="1:5" x14ac:dyDescent="0.3">
      <c r="A12" s="28" t="s">
        <v>613</v>
      </c>
      <c r="B12" s="28" t="s">
        <v>543</v>
      </c>
      <c r="C12" s="122">
        <v>0</v>
      </c>
      <c r="D12" s="165"/>
      <c r="E12" s="122">
        <v>0</v>
      </c>
    </row>
    <row r="13" spans="1:5" x14ac:dyDescent="0.3">
      <c r="A13" s="28" t="s">
        <v>363</v>
      </c>
      <c r="B13" s="28" t="s">
        <v>544</v>
      </c>
      <c r="C13" s="122">
        <f>(C8+C9)/100*2.87</f>
        <v>0</v>
      </c>
      <c r="D13" s="165"/>
      <c r="E13" s="122">
        <v>0</v>
      </c>
    </row>
    <row r="14" spans="1:5" x14ac:dyDescent="0.3">
      <c r="A14" s="28" t="s">
        <v>368</v>
      </c>
      <c r="B14" s="28" t="s">
        <v>549</v>
      </c>
      <c r="C14" s="122"/>
      <c r="D14" s="165">
        <v>49.18</v>
      </c>
      <c r="E14" s="122">
        <v>50</v>
      </c>
    </row>
    <row r="15" spans="1:5" x14ac:dyDescent="0.3">
      <c r="A15" s="28" t="s">
        <v>366</v>
      </c>
      <c r="B15" s="28" t="s">
        <v>547</v>
      </c>
      <c r="C15" s="122">
        <v>446</v>
      </c>
      <c r="D15" s="165">
        <v>446.16</v>
      </c>
      <c r="E15" s="122">
        <v>509</v>
      </c>
    </row>
    <row r="16" spans="1:5" x14ac:dyDescent="0.3">
      <c r="A16" s="28" t="s">
        <v>370</v>
      </c>
      <c r="B16" s="28" t="s">
        <v>551</v>
      </c>
      <c r="C16" s="122">
        <v>2000</v>
      </c>
      <c r="D16" s="165">
        <v>268.41000000000003</v>
      </c>
      <c r="E16" s="122">
        <v>200</v>
      </c>
    </row>
    <row r="17" spans="1:5" x14ac:dyDescent="0.3">
      <c r="A17" s="28" t="s">
        <v>365</v>
      </c>
      <c r="B17" s="28" t="s">
        <v>546</v>
      </c>
      <c r="C17" s="122">
        <v>1300</v>
      </c>
      <c r="D17" s="165">
        <v>1233.54</v>
      </c>
      <c r="E17" s="122">
        <v>1350</v>
      </c>
    </row>
    <row r="18" spans="1:5" x14ac:dyDescent="0.3">
      <c r="A18" s="28" t="s">
        <v>369</v>
      </c>
      <c r="B18" s="28" t="s">
        <v>550</v>
      </c>
      <c r="C18" s="122">
        <v>0</v>
      </c>
      <c r="D18" s="165"/>
      <c r="E18" s="122">
        <v>0</v>
      </c>
    </row>
    <row r="19" spans="1:5" x14ac:dyDescent="0.3">
      <c r="A19" s="28" t="s">
        <v>367</v>
      </c>
      <c r="B19" s="28" t="s">
        <v>548</v>
      </c>
      <c r="C19" s="122">
        <v>0</v>
      </c>
      <c r="D19" s="165"/>
      <c r="E19" s="122">
        <v>0</v>
      </c>
    </row>
    <row r="20" spans="1:5" x14ac:dyDescent="0.3">
      <c r="A20" s="28" t="s">
        <v>364</v>
      </c>
      <c r="B20" s="28" t="s">
        <v>545</v>
      </c>
      <c r="C20" s="122">
        <v>0</v>
      </c>
      <c r="D20" s="165"/>
      <c r="E20" s="122">
        <v>0</v>
      </c>
    </row>
    <row r="21" spans="1:5" x14ac:dyDescent="0.3">
      <c r="A21" s="28" t="s">
        <v>372</v>
      </c>
      <c r="B21" s="28" t="s">
        <v>553</v>
      </c>
      <c r="C21" s="122">
        <v>0</v>
      </c>
      <c r="D21" s="122"/>
      <c r="E21" s="122">
        <v>0</v>
      </c>
    </row>
    <row r="22" spans="1:5" ht="14.5" thickBot="1" x14ac:dyDescent="0.35">
      <c r="A22" s="28" t="s">
        <v>371</v>
      </c>
      <c r="B22" s="45" t="s">
        <v>552</v>
      </c>
      <c r="C22" s="123">
        <v>0</v>
      </c>
      <c r="D22" s="166"/>
      <c r="E22" s="123">
        <v>0</v>
      </c>
    </row>
    <row r="23" spans="1:5" x14ac:dyDescent="0.3">
      <c r="A23" s="213" t="s">
        <v>816</v>
      </c>
      <c r="B23" s="213"/>
      <c r="C23" s="124">
        <f>SUM(C7:C22)</f>
        <v>4246</v>
      </c>
      <c r="D23" s="124">
        <f>SUM(D7:D22)</f>
        <v>2383.2399999999998</v>
      </c>
      <c r="E23" s="124">
        <f>SUM(E7:E22)</f>
        <v>2885</v>
      </c>
    </row>
    <row r="24" spans="1:5" x14ac:dyDescent="0.3">
      <c r="C24" s="100" t="str">
        <f t="shared" ref="C24:E25" si="0">C1</f>
        <v>2023/2024</v>
      </c>
      <c r="D24" s="100" t="str">
        <f t="shared" si="0"/>
        <v>2022/2023</v>
      </c>
      <c r="E24" s="100" t="str">
        <f t="shared" si="0"/>
        <v>2022/2023</v>
      </c>
    </row>
    <row r="25" spans="1:5" x14ac:dyDescent="0.3">
      <c r="C25" s="100" t="str">
        <f t="shared" si="0"/>
        <v>BUDGET</v>
      </c>
      <c r="D25" s="100" t="str">
        <f t="shared" si="0"/>
        <v>Actuals</v>
      </c>
      <c r="E25" s="100" t="str">
        <f t="shared" si="0"/>
        <v>Budget</v>
      </c>
    </row>
    <row r="26" spans="1:5" x14ac:dyDescent="0.3">
      <c r="A26" s="213" t="s">
        <v>817</v>
      </c>
      <c r="B26" s="213"/>
      <c r="E26" s="121"/>
    </row>
    <row r="27" spans="1:5" ht="28" x14ac:dyDescent="0.3">
      <c r="A27" s="28" t="s">
        <v>658</v>
      </c>
      <c r="B27" s="28" t="s">
        <v>659</v>
      </c>
      <c r="C27" s="108">
        <f>80.28+80.28</f>
        <v>160.56</v>
      </c>
      <c r="D27" s="148">
        <v>173.46</v>
      </c>
      <c r="E27" s="108">
        <v>173</v>
      </c>
    </row>
    <row r="28" spans="1:5" ht="28" x14ac:dyDescent="0.3">
      <c r="A28" s="28" t="s">
        <v>660</v>
      </c>
      <c r="B28" s="28" t="s">
        <v>661</v>
      </c>
      <c r="C28" s="108">
        <f>189.75+189.75</f>
        <v>379.5</v>
      </c>
      <c r="D28" s="148">
        <v>409.98</v>
      </c>
      <c r="E28" s="108">
        <v>410</v>
      </c>
    </row>
    <row r="29" spans="1:5" ht="28" x14ac:dyDescent="0.3">
      <c r="A29" s="28" t="s">
        <v>453</v>
      </c>
      <c r="B29" s="28" t="s">
        <v>818</v>
      </c>
      <c r="C29" s="108"/>
      <c r="D29" s="148">
        <v>38.58</v>
      </c>
      <c r="E29" s="108">
        <v>39</v>
      </c>
    </row>
    <row r="30" spans="1:5" ht="28" x14ac:dyDescent="0.3">
      <c r="A30" s="28" t="s">
        <v>449</v>
      </c>
      <c r="B30" s="28" t="s">
        <v>819</v>
      </c>
      <c r="C30" s="108"/>
      <c r="D30" s="148">
        <v>5.14</v>
      </c>
      <c r="E30" s="108">
        <v>5</v>
      </c>
    </row>
    <row r="31" spans="1:5" ht="28" x14ac:dyDescent="0.3">
      <c r="A31" s="28" t="s">
        <v>457</v>
      </c>
      <c r="B31" s="28" t="s">
        <v>820</v>
      </c>
      <c r="C31" s="108"/>
      <c r="D31" s="148">
        <v>12</v>
      </c>
      <c r="E31" s="108">
        <v>12</v>
      </c>
    </row>
    <row r="32" spans="1:5" ht="28" x14ac:dyDescent="0.3">
      <c r="A32" s="28" t="s">
        <v>460</v>
      </c>
      <c r="B32" s="28" t="s">
        <v>821</v>
      </c>
      <c r="C32" s="108"/>
      <c r="D32" s="148">
        <v>38.58</v>
      </c>
      <c r="E32" s="108">
        <v>39</v>
      </c>
    </row>
    <row r="33" spans="1:5" ht="28" x14ac:dyDescent="0.3">
      <c r="A33" s="28" t="s">
        <v>474</v>
      </c>
      <c r="B33" s="28" t="s">
        <v>822</v>
      </c>
      <c r="C33" s="108">
        <f>575.23+500.72</f>
        <v>1075.95</v>
      </c>
      <c r="D33" s="148">
        <v>1220.54</v>
      </c>
      <c r="E33" s="108">
        <v>1221</v>
      </c>
    </row>
    <row r="34" spans="1:5" ht="28" x14ac:dyDescent="0.3">
      <c r="A34" s="28" t="s">
        <v>592</v>
      </c>
      <c r="B34" s="28" t="s">
        <v>823</v>
      </c>
      <c r="C34" s="108">
        <f>164.32*2</f>
        <v>328.64</v>
      </c>
      <c r="D34" s="148">
        <v>423.56</v>
      </c>
      <c r="E34" s="108">
        <v>424</v>
      </c>
    </row>
    <row r="35" spans="1:5" ht="34.4" customHeight="1" x14ac:dyDescent="0.3">
      <c r="A35" s="28" t="s">
        <v>900</v>
      </c>
      <c r="B35" s="28" t="s">
        <v>941</v>
      </c>
      <c r="C35" s="108">
        <v>184.87</v>
      </c>
      <c r="D35" s="148">
        <v>191.34</v>
      </c>
      <c r="E35" s="108">
        <v>191</v>
      </c>
    </row>
    <row r="36" spans="1:5" ht="28" x14ac:dyDescent="0.3">
      <c r="A36" s="28" t="s">
        <v>631</v>
      </c>
      <c r="B36" s="28" t="s">
        <v>632</v>
      </c>
      <c r="C36" s="111">
        <v>229</v>
      </c>
      <c r="D36" s="150">
        <v>419.12</v>
      </c>
      <c r="E36" s="111">
        <v>393</v>
      </c>
    </row>
    <row r="37" spans="1:5" x14ac:dyDescent="0.3">
      <c r="A37" s="213" t="s">
        <v>817</v>
      </c>
      <c r="B37" s="213"/>
      <c r="C37" s="125">
        <f>SUM(C27:C36)</f>
        <v>2358.52</v>
      </c>
      <c r="D37" s="125">
        <f>SUM(D27:D36)</f>
        <v>2932.3</v>
      </c>
      <c r="E37" s="125">
        <f>SUM(E27:E36)</f>
        <v>2907</v>
      </c>
    </row>
    <row r="38" spans="1:5" x14ac:dyDescent="0.3">
      <c r="E38" s="121"/>
    </row>
    <row r="39" spans="1:5" x14ac:dyDescent="0.3">
      <c r="E39" s="121"/>
    </row>
    <row r="40" spans="1:5" x14ac:dyDescent="0.3">
      <c r="A40" s="213" t="s">
        <v>572</v>
      </c>
      <c r="B40" s="213"/>
      <c r="C40" s="126">
        <f>'Parks&amp;Playgrounds'!C39+Library!C20+Museum!C23+Museum!C37</f>
        <v>153915.61016000001</v>
      </c>
      <c r="D40" s="126">
        <f>'Parks&amp;Playgrounds'!D39+Library!D20+Museum!D23+Museum!D37</f>
        <v>129290.47999999998</v>
      </c>
      <c r="E40" s="126">
        <f>'Parks&amp;Playgrounds'!E39+Library!E20+Museum!E23+Museum!E37</f>
        <v>125889</v>
      </c>
    </row>
    <row r="44" spans="1:5" x14ac:dyDescent="0.3">
      <c r="C44" s="122"/>
      <c r="D44" s="108"/>
      <c r="E44" s="108"/>
    </row>
  </sheetData>
  <mergeCells count="5">
    <mergeCell ref="A6:B6"/>
    <mergeCell ref="A23:B23"/>
    <mergeCell ref="A26:B26"/>
    <mergeCell ref="A37:B37"/>
    <mergeCell ref="A40:B40"/>
  </mergeCells>
  <phoneticPr fontId="0" type="noConversion"/>
  <printOptions gridLines="1" gridLinesSet="0"/>
  <pageMargins left="0.75" right="0" top="0.25" bottom="0.25" header="0.5" footer="0.5"/>
  <pageSetup orientation="portrait" r:id="rId1"/>
  <headerFooter alignWithMargins="0">
    <oddFooter>&amp;L&amp;"Arial,Bold"TOWN OF LOCKEPORT&amp;C&amp;D&amp;RPage &amp;P</oddFooter>
  </headerFooter>
  <rowBreaks count="1" manualBreakCount="1">
    <brk id="23" max="16383" man="1"/>
  </rowBreaks>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9"/>
  <dimension ref="A1:G60"/>
  <sheetViews>
    <sheetView topLeftCell="A46" workbookViewId="0">
      <selection activeCell="G55" sqref="G55"/>
    </sheetView>
  </sheetViews>
  <sheetFormatPr defaultRowHeight="14" x14ac:dyDescent="0.3"/>
  <cols>
    <col min="1" max="1" width="13.1796875" style="28" bestFit="1" customWidth="1"/>
    <col min="2" max="2" width="33.6328125" style="28" customWidth="1"/>
    <col min="3" max="3" width="10.453125" style="105" bestFit="1" customWidth="1"/>
    <col min="4" max="4" width="13.453125" style="89" bestFit="1" customWidth="1"/>
    <col min="5" max="5" width="10.453125" style="130" bestFit="1" customWidth="1"/>
  </cols>
  <sheetData>
    <row r="1" spans="1:7" x14ac:dyDescent="0.3">
      <c r="C1" s="178" t="str">
        <f>Revenue!E4</f>
        <v>2023/2024</v>
      </c>
      <c r="D1" s="127" t="str">
        <f>Revenue!F4</f>
        <v>2022/2023</v>
      </c>
      <c r="E1" s="127" t="str">
        <f>Revenue!G4</f>
        <v>2022/2023</v>
      </c>
    </row>
    <row r="2" spans="1:7" x14ac:dyDescent="0.3">
      <c r="C2" s="179" t="str">
        <f>Revenue!E5</f>
        <v>BUDGET</v>
      </c>
      <c r="D2" s="128" t="str">
        <f>Revenue!F5</f>
        <v>Actuals</v>
      </c>
      <c r="E2" s="128" t="str">
        <f>Revenue!G5</f>
        <v>Budget</v>
      </c>
    </row>
    <row r="3" spans="1:7" x14ac:dyDescent="0.3">
      <c r="A3" s="211" t="s">
        <v>373</v>
      </c>
      <c r="B3" s="211"/>
      <c r="C3" s="107"/>
      <c r="D3" s="87"/>
      <c r="E3" s="129"/>
    </row>
    <row r="4" spans="1:7" x14ac:dyDescent="0.3">
      <c r="G4" s="5"/>
    </row>
    <row r="5" spans="1:7" ht="28" x14ac:dyDescent="0.3">
      <c r="A5" s="28" t="s">
        <v>375</v>
      </c>
      <c r="B5" s="28" t="s">
        <v>624</v>
      </c>
      <c r="D5" s="105">
        <v>2045.45</v>
      </c>
      <c r="E5" s="105">
        <v>0</v>
      </c>
      <c r="F5" s="1"/>
      <c r="G5" s="5"/>
    </row>
    <row r="6" spans="1:7" x14ac:dyDescent="0.3">
      <c r="A6" s="28" t="s">
        <v>378</v>
      </c>
      <c r="B6" s="28" t="s">
        <v>824</v>
      </c>
      <c r="E6" s="130">
        <v>0</v>
      </c>
      <c r="F6" s="1"/>
      <c r="G6" s="5"/>
    </row>
    <row r="7" spans="1:7" ht="28" x14ac:dyDescent="0.3">
      <c r="A7" s="28" t="s">
        <v>376</v>
      </c>
      <c r="B7" s="28" t="s">
        <v>377</v>
      </c>
      <c r="E7" s="130">
        <v>0</v>
      </c>
      <c r="F7" s="1"/>
      <c r="G7" s="5"/>
    </row>
    <row r="8" spans="1:7" ht="14.5" thickBot="1" x14ac:dyDescent="0.35">
      <c r="A8" s="28" t="s">
        <v>380</v>
      </c>
      <c r="B8" s="28" t="s">
        <v>825</v>
      </c>
      <c r="C8" s="203">
        <v>113662.29</v>
      </c>
      <c r="D8" s="167">
        <v>104632.8</v>
      </c>
      <c r="E8" s="131">
        <v>104633</v>
      </c>
      <c r="F8" s="1"/>
      <c r="G8" s="5"/>
    </row>
    <row r="9" spans="1:7" x14ac:dyDescent="0.3">
      <c r="A9" s="211" t="s">
        <v>5</v>
      </c>
      <c r="B9" s="211"/>
      <c r="C9" s="107">
        <f>SUM(C5:C8)</f>
        <v>113662.29</v>
      </c>
      <c r="D9" s="129">
        <f>SUM(D5:D8)</f>
        <v>106678.25</v>
      </c>
      <c r="E9" s="129">
        <f>SUM(E5:E8)</f>
        <v>104633</v>
      </c>
      <c r="G9" s="6"/>
    </row>
    <row r="10" spans="1:7" x14ac:dyDescent="0.3">
      <c r="B10" s="32"/>
      <c r="C10" s="107"/>
      <c r="D10" s="87"/>
      <c r="E10" s="129"/>
      <c r="G10" s="6"/>
    </row>
    <row r="11" spans="1:7" x14ac:dyDescent="0.3">
      <c r="A11" s="213" t="s">
        <v>554</v>
      </c>
      <c r="B11" s="213"/>
      <c r="G11" s="6"/>
    </row>
    <row r="12" spans="1:7" x14ac:dyDescent="0.3">
      <c r="A12" s="28" t="s">
        <v>381</v>
      </c>
      <c r="B12" s="28" t="s">
        <v>936</v>
      </c>
      <c r="C12" s="105">
        <v>0</v>
      </c>
      <c r="D12" s="146">
        <v>33334</v>
      </c>
      <c r="G12" s="6"/>
    </row>
    <row r="13" spans="1:7" x14ac:dyDescent="0.3">
      <c r="A13" s="44" t="s">
        <v>847</v>
      </c>
      <c r="B13" s="44" t="s">
        <v>851</v>
      </c>
      <c r="G13" s="6"/>
    </row>
    <row r="14" spans="1:7" ht="28" x14ac:dyDescent="0.3">
      <c r="A14" s="44" t="s">
        <v>850</v>
      </c>
      <c r="B14" s="44" t="s">
        <v>852</v>
      </c>
      <c r="G14" s="6"/>
    </row>
    <row r="15" spans="1:7" x14ac:dyDescent="0.3">
      <c r="A15" s="44" t="s">
        <v>846</v>
      </c>
      <c r="B15" s="44" t="s">
        <v>893</v>
      </c>
      <c r="G15" s="6"/>
    </row>
    <row r="16" spans="1:7" ht="28" x14ac:dyDescent="0.3">
      <c r="A16" s="44" t="s">
        <v>891</v>
      </c>
      <c r="B16" s="44" t="s">
        <v>892</v>
      </c>
      <c r="G16" s="6"/>
    </row>
    <row r="17" spans="1:7" x14ac:dyDescent="0.3">
      <c r="A17" s="44" t="s">
        <v>844</v>
      </c>
      <c r="B17" s="44" t="s">
        <v>845</v>
      </c>
      <c r="G17" s="6"/>
    </row>
    <row r="18" spans="1:7" x14ac:dyDescent="0.3">
      <c r="A18" s="28" t="s">
        <v>848</v>
      </c>
      <c r="B18" s="28" t="s">
        <v>849</v>
      </c>
      <c r="G18" s="6"/>
    </row>
    <row r="19" spans="1:7" x14ac:dyDescent="0.3">
      <c r="A19" s="28" t="s">
        <v>1026</v>
      </c>
      <c r="B19" s="28" t="s">
        <v>918</v>
      </c>
      <c r="D19" s="146">
        <v>194285</v>
      </c>
      <c r="G19" s="6"/>
    </row>
    <row r="20" spans="1:7" x14ac:dyDescent="0.3">
      <c r="A20" s="28" t="s">
        <v>856</v>
      </c>
      <c r="B20" s="28" t="s">
        <v>857</v>
      </c>
      <c r="G20" s="6"/>
    </row>
    <row r="21" spans="1:7" x14ac:dyDescent="0.3">
      <c r="A21" s="28" t="s">
        <v>858</v>
      </c>
      <c r="B21" s="28" t="s">
        <v>859</v>
      </c>
      <c r="G21" s="6"/>
    </row>
    <row r="22" spans="1:7" x14ac:dyDescent="0.3">
      <c r="A22" s="28" t="s">
        <v>1017</v>
      </c>
      <c r="B22" s="28" t="s">
        <v>1018</v>
      </c>
      <c r="G22" s="6"/>
    </row>
    <row r="23" spans="1:7" ht="28" x14ac:dyDescent="0.3">
      <c r="A23" s="210" t="s">
        <v>1028</v>
      </c>
      <c r="B23" s="28" t="s">
        <v>1029</v>
      </c>
      <c r="G23" s="6"/>
    </row>
    <row r="24" spans="1:7" x14ac:dyDescent="0.3">
      <c r="A24" s="28" t="s">
        <v>937</v>
      </c>
      <c r="B24" s="28" t="s">
        <v>938</v>
      </c>
      <c r="C24" s="106"/>
      <c r="D24" s="90"/>
      <c r="E24" s="132"/>
      <c r="G24" s="6"/>
    </row>
    <row r="25" spans="1:7" x14ac:dyDescent="0.3">
      <c r="C25" s="105">
        <f>SUM(C12:C24)</f>
        <v>0</v>
      </c>
      <c r="D25" s="105">
        <f>SUM(D12:D24)</f>
        <v>227619</v>
      </c>
      <c r="E25" s="105">
        <f>SUM(E12:E24)</f>
        <v>0</v>
      </c>
      <c r="G25" s="6"/>
    </row>
    <row r="26" spans="1:7" x14ac:dyDescent="0.3">
      <c r="A26" s="213" t="s">
        <v>555</v>
      </c>
      <c r="B26" s="213"/>
      <c r="C26" s="107"/>
      <c r="D26" s="87"/>
      <c r="E26" s="129"/>
      <c r="G26" s="6"/>
    </row>
    <row r="27" spans="1:7" x14ac:dyDescent="0.3">
      <c r="B27" s="32"/>
      <c r="C27" s="179" t="str">
        <f t="shared" ref="C27:E28" si="0">C1</f>
        <v>2023/2024</v>
      </c>
      <c r="D27" s="128" t="str">
        <f t="shared" si="0"/>
        <v>2022/2023</v>
      </c>
      <c r="E27" s="128" t="str">
        <f t="shared" si="0"/>
        <v>2022/2023</v>
      </c>
      <c r="G27" s="6"/>
    </row>
    <row r="28" spans="1:7" x14ac:dyDescent="0.3">
      <c r="A28" s="213" t="s">
        <v>556</v>
      </c>
      <c r="B28" s="213"/>
      <c r="C28" s="179" t="str">
        <f t="shared" si="0"/>
        <v>BUDGET</v>
      </c>
      <c r="D28" s="128" t="str">
        <f t="shared" si="0"/>
        <v>Actuals</v>
      </c>
      <c r="E28" s="128" t="str">
        <f t="shared" si="0"/>
        <v>Budget</v>
      </c>
      <c r="G28" s="6"/>
    </row>
    <row r="29" spans="1:7" s="15" customFormat="1" ht="28" x14ac:dyDescent="0.3">
      <c r="A29" s="28" t="s">
        <v>446</v>
      </c>
      <c r="B29" s="28" t="s">
        <v>835</v>
      </c>
      <c r="C29" s="209"/>
      <c r="D29" s="168">
        <v>2672.11</v>
      </c>
      <c r="E29" s="133">
        <v>2672</v>
      </c>
      <c r="G29" s="24"/>
    </row>
    <row r="30" spans="1:7" s="15" customFormat="1" ht="28" x14ac:dyDescent="0.3">
      <c r="A30" s="28" t="s">
        <v>444</v>
      </c>
      <c r="B30" s="28" t="s">
        <v>826</v>
      </c>
      <c r="C30" s="105"/>
      <c r="D30" s="146">
        <v>949.48</v>
      </c>
      <c r="E30" s="130">
        <v>949</v>
      </c>
      <c r="G30" s="24"/>
    </row>
    <row r="31" spans="1:7" s="15" customFormat="1" ht="28" x14ac:dyDescent="0.3">
      <c r="A31" s="28" t="s">
        <v>454</v>
      </c>
      <c r="B31" s="28" t="s">
        <v>827</v>
      </c>
      <c r="C31" s="105"/>
      <c r="D31" s="146">
        <v>4028.51</v>
      </c>
      <c r="E31" s="130">
        <v>4029</v>
      </c>
      <c r="G31" s="24"/>
    </row>
    <row r="32" spans="1:7" s="15" customFormat="1" ht="28" x14ac:dyDescent="0.3">
      <c r="A32" s="28" t="s">
        <v>450</v>
      </c>
      <c r="B32" s="28" t="s">
        <v>828</v>
      </c>
      <c r="C32" s="105"/>
      <c r="D32" s="146">
        <v>311.97000000000003</v>
      </c>
      <c r="E32" s="130">
        <v>312</v>
      </c>
      <c r="G32" s="24"/>
    </row>
    <row r="33" spans="1:7" s="15" customFormat="1" x14ac:dyDescent="0.3">
      <c r="A33" s="28" t="s">
        <v>463</v>
      </c>
      <c r="B33" s="28" t="s">
        <v>829</v>
      </c>
      <c r="C33" s="105"/>
      <c r="D33" s="146">
        <v>2617.85</v>
      </c>
      <c r="E33" s="130">
        <v>2618</v>
      </c>
      <c r="G33" s="24"/>
    </row>
    <row r="34" spans="1:7" s="15" customFormat="1" ht="28" x14ac:dyDescent="0.3">
      <c r="A34" s="28" t="s">
        <v>452</v>
      </c>
      <c r="B34" s="28" t="s">
        <v>830</v>
      </c>
      <c r="C34" s="105"/>
      <c r="D34" s="146">
        <v>1220.76</v>
      </c>
      <c r="E34" s="130">
        <v>1221</v>
      </c>
      <c r="G34" s="24"/>
    </row>
    <row r="35" spans="1:7" s="15" customFormat="1" ht="28" x14ac:dyDescent="0.3">
      <c r="A35" s="28" t="s">
        <v>448</v>
      </c>
      <c r="B35" s="28" t="s">
        <v>831</v>
      </c>
      <c r="C35" s="105"/>
      <c r="D35" s="146">
        <v>162.77000000000001</v>
      </c>
      <c r="E35" s="130">
        <v>163</v>
      </c>
      <c r="G35" s="24"/>
    </row>
    <row r="36" spans="1:7" s="15" customFormat="1" ht="28" x14ac:dyDescent="0.3">
      <c r="A36" s="28" t="s">
        <v>456</v>
      </c>
      <c r="B36" s="28" t="s">
        <v>832</v>
      </c>
      <c r="C36" s="105"/>
      <c r="D36" s="146">
        <v>379.79</v>
      </c>
      <c r="E36" s="130">
        <v>380</v>
      </c>
      <c r="G36" s="24"/>
    </row>
    <row r="37" spans="1:7" s="15" customFormat="1" ht="28" x14ac:dyDescent="0.3">
      <c r="A37" s="28" t="s">
        <v>459</v>
      </c>
      <c r="B37" s="28" t="s">
        <v>587</v>
      </c>
      <c r="C37" s="105"/>
      <c r="D37" s="146">
        <v>1222.76</v>
      </c>
      <c r="E37" s="130">
        <v>1221</v>
      </c>
      <c r="G37" s="24"/>
    </row>
    <row r="38" spans="1:7" s="15" customFormat="1" ht="28" x14ac:dyDescent="0.3">
      <c r="A38" s="28" t="s">
        <v>473</v>
      </c>
      <c r="B38" s="28" t="s">
        <v>833</v>
      </c>
      <c r="C38" s="105">
        <v>4667</v>
      </c>
      <c r="D38" s="146">
        <v>4667</v>
      </c>
      <c r="E38" s="130">
        <v>4667</v>
      </c>
      <c r="G38" s="24"/>
    </row>
    <row r="39" spans="1:7" s="15" customFormat="1" ht="28" x14ac:dyDescent="0.3">
      <c r="A39" s="28" t="s">
        <v>593</v>
      </c>
      <c r="B39" s="28" t="s">
        <v>834</v>
      </c>
      <c r="C39" s="105">
        <v>6360</v>
      </c>
      <c r="D39" s="146">
        <v>6360</v>
      </c>
      <c r="E39" s="130">
        <v>6360</v>
      </c>
      <c r="G39" s="24"/>
    </row>
    <row r="40" spans="1:7" s="15" customFormat="1" ht="28" x14ac:dyDescent="0.3">
      <c r="A40" s="28" t="s">
        <v>594</v>
      </c>
      <c r="B40" s="28" t="s">
        <v>596</v>
      </c>
      <c r="C40" s="105">
        <v>5640</v>
      </c>
      <c r="D40" s="146">
        <v>5640</v>
      </c>
      <c r="E40" s="130">
        <v>5640</v>
      </c>
      <c r="G40" s="24"/>
    </row>
    <row r="41" spans="1:7" s="15" customFormat="1" ht="28" x14ac:dyDescent="0.3">
      <c r="A41" s="28" t="s">
        <v>595</v>
      </c>
      <c r="B41" s="28" t="s">
        <v>836</v>
      </c>
      <c r="C41" s="105">
        <v>4000</v>
      </c>
      <c r="D41" s="146">
        <v>4000</v>
      </c>
      <c r="E41" s="130">
        <v>4000</v>
      </c>
      <c r="G41" s="24"/>
    </row>
    <row r="42" spans="1:7" s="15" customFormat="1" x14ac:dyDescent="0.3">
      <c r="A42" s="28" t="s">
        <v>633</v>
      </c>
      <c r="B42" s="28" t="s">
        <v>634</v>
      </c>
      <c r="C42" s="105">
        <v>1429</v>
      </c>
      <c r="D42" s="146">
        <v>1381.8</v>
      </c>
      <c r="E42" s="130">
        <v>1333</v>
      </c>
      <c r="G42" s="24"/>
    </row>
    <row r="43" spans="1:7" s="15" customFormat="1" ht="28" x14ac:dyDescent="0.3">
      <c r="A43" s="28" t="s">
        <v>635</v>
      </c>
      <c r="B43" s="28" t="s">
        <v>636</v>
      </c>
      <c r="C43" s="105">
        <v>2462</v>
      </c>
      <c r="D43" s="146">
        <v>2346.44</v>
      </c>
      <c r="E43" s="130">
        <v>2267</v>
      </c>
      <c r="G43" s="24"/>
    </row>
    <row r="44" spans="1:7" s="15" customFormat="1" ht="28" x14ac:dyDescent="0.3">
      <c r="A44" s="28" t="s">
        <v>662</v>
      </c>
      <c r="B44" s="28" t="s">
        <v>837</v>
      </c>
      <c r="C44" s="105">
        <v>2493</v>
      </c>
      <c r="D44" s="146">
        <v>2492.91</v>
      </c>
      <c r="E44" s="130">
        <v>2493</v>
      </c>
      <c r="G44" s="24"/>
    </row>
    <row r="45" spans="1:7" s="15" customFormat="1" ht="28" x14ac:dyDescent="0.3">
      <c r="A45" s="28" t="s">
        <v>665</v>
      </c>
      <c r="B45" s="28" t="s">
        <v>838</v>
      </c>
      <c r="C45" s="105">
        <v>1043</v>
      </c>
      <c r="D45" s="146">
        <v>1043</v>
      </c>
      <c r="E45" s="130">
        <v>1043</v>
      </c>
      <c r="G45" s="24"/>
    </row>
    <row r="46" spans="1:7" s="15" customFormat="1" ht="28" x14ac:dyDescent="0.3">
      <c r="A46" s="28" t="s">
        <v>663</v>
      </c>
      <c r="B46" s="28" t="s">
        <v>839</v>
      </c>
      <c r="C46" s="105">
        <v>435</v>
      </c>
      <c r="D46" s="146">
        <v>435.27</v>
      </c>
      <c r="E46" s="130">
        <v>435</v>
      </c>
      <c r="G46" s="24"/>
    </row>
    <row r="47" spans="1:7" s="15" customFormat="1" ht="28" x14ac:dyDescent="0.3">
      <c r="A47" s="28" t="s">
        <v>664</v>
      </c>
      <c r="B47" s="28" t="s">
        <v>840</v>
      </c>
      <c r="C47" s="105">
        <v>1029</v>
      </c>
      <c r="D47" s="146">
        <v>1028.82</v>
      </c>
      <c r="E47" s="130">
        <v>1029</v>
      </c>
      <c r="G47" s="24"/>
    </row>
    <row r="48" spans="1:7" s="15" customFormat="1" x14ac:dyDescent="0.3">
      <c r="A48" s="28" t="s">
        <v>898</v>
      </c>
      <c r="B48" s="28" t="s">
        <v>940</v>
      </c>
      <c r="C48" s="105">
        <v>5800</v>
      </c>
      <c r="D48" s="146">
        <v>5800</v>
      </c>
      <c r="E48" s="130">
        <v>5800</v>
      </c>
      <c r="G48" s="24"/>
    </row>
    <row r="49" spans="1:7" s="15" customFormat="1" ht="28" x14ac:dyDescent="0.3">
      <c r="A49" s="28" t="s">
        <v>899</v>
      </c>
      <c r="B49" s="28" t="s">
        <v>939</v>
      </c>
      <c r="C49" s="143">
        <v>1340</v>
      </c>
      <c r="D49" s="169">
        <v>1340</v>
      </c>
      <c r="E49" s="134">
        <v>1340</v>
      </c>
      <c r="G49" s="24"/>
    </row>
    <row r="50" spans="1:7" s="15" customFormat="1" x14ac:dyDescent="0.3">
      <c r="A50" s="28" t="s">
        <v>971</v>
      </c>
      <c r="B50" s="28" t="s">
        <v>963</v>
      </c>
      <c r="C50" s="143">
        <v>35618</v>
      </c>
      <c r="D50" s="169"/>
      <c r="E50" s="134"/>
      <c r="G50" s="24"/>
    </row>
    <row r="51" spans="1:7" s="15" customFormat="1" x14ac:dyDescent="0.3">
      <c r="A51" s="28" t="s">
        <v>972</v>
      </c>
      <c r="B51" s="28" t="s">
        <v>964</v>
      </c>
      <c r="C51" s="106">
        <v>1147</v>
      </c>
      <c r="D51" s="147"/>
      <c r="E51" s="132"/>
      <c r="G51" s="24"/>
    </row>
    <row r="52" spans="1:7" s="15" customFormat="1" x14ac:dyDescent="0.3">
      <c r="A52" s="28"/>
      <c r="B52" s="28"/>
      <c r="C52" s="105"/>
      <c r="D52" s="89"/>
      <c r="E52" s="130"/>
      <c r="G52" s="24"/>
    </row>
    <row r="53" spans="1:7" s="15" customFormat="1" x14ac:dyDescent="0.3">
      <c r="A53" s="213" t="s">
        <v>625</v>
      </c>
      <c r="B53" s="213"/>
      <c r="C53" s="107">
        <f>SUM(C29:C51)</f>
        <v>73463</v>
      </c>
      <c r="D53" s="129">
        <f>SUM(D29:D51)</f>
        <v>50101.240000000005</v>
      </c>
      <c r="E53" s="129">
        <f>SUM(E29:E51)</f>
        <v>49972</v>
      </c>
      <c r="G53" s="24"/>
    </row>
    <row r="54" spans="1:7" s="15" customFormat="1" x14ac:dyDescent="0.3">
      <c r="A54" s="28"/>
      <c r="B54" s="28"/>
      <c r="C54" s="105"/>
      <c r="D54" s="89"/>
      <c r="E54" s="130"/>
      <c r="G54" s="24"/>
    </row>
    <row r="55" spans="1:7" s="15" customFormat="1" x14ac:dyDescent="0.3">
      <c r="A55" s="28"/>
      <c r="B55" s="32"/>
      <c r="C55" s="105"/>
      <c r="D55" s="89"/>
      <c r="E55" s="130"/>
      <c r="G55" s="24"/>
    </row>
    <row r="56" spans="1:7" s="15" customFormat="1" x14ac:dyDescent="0.3">
      <c r="A56" s="28"/>
      <c r="B56" s="28"/>
      <c r="C56" s="143"/>
      <c r="D56" s="181"/>
      <c r="E56" s="134"/>
      <c r="G56" s="24"/>
    </row>
    <row r="57" spans="1:7" s="15" customFormat="1" ht="14.5" thickBot="1" x14ac:dyDescent="0.35">
      <c r="A57" s="28"/>
      <c r="B57" s="53" t="s">
        <v>382</v>
      </c>
      <c r="C57" s="180">
        <f>GenGovernment!C136+AnimalControl!C10+Transportation!C56+Sewer!C59+'Shared Services'!C17+'Public Health'!C24+EnvironmentalDevelopment!C58+Museum!C40+FiscalServices!C9+FiscalServices!C25+FiscalServices!C53</f>
        <v>1543814.2848279998</v>
      </c>
      <c r="D57" s="180">
        <f>GenGovernment!D136+AnimalControl!D10+Transportation!D56+Sewer!D59+'Shared Services'!D17+'Public Health'!D24+EnvironmentalDevelopment!D58+Museum!D40+FiscalServices!D9+FiscalServices!D25+FiscalServices!D53</f>
        <v>1685415.43</v>
      </c>
      <c r="E57" s="180">
        <f>GenGovernment!E136+AnimalControl!E10+Transportation!E56+Sewer!E59+'Shared Services'!E17+'Public Health'!E24+EnvironmentalDevelopment!E58+Museum!E40+FiscalServices!E9+FiscalServices!E25+FiscalServices!E53</f>
        <v>1481419</v>
      </c>
      <c r="G57" s="24"/>
    </row>
    <row r="58" spans="1:7" s="15" customFormat="1" ht="14.5" thickTop="1" x14ac:dyDescent="0.3">
      <c r="A58" s="28"/>
      <c r="B58" s="53" t="s">
        <v>6</v>
      </c>
      <c r="C58" s="182">
        <f>Revenue!E141-FiscalServices!C57</f>
        <v>-0.22482799994759262</v>
      </c>
      <c r="D58" s="183">
        <f>Revenue!F141-FiscalServices!D57</f>
        <v>8.0000000074505806E-2</v>
      </c>
      <c r="E58" s="183">
        <f>Revenue!G141-FiscalServices!E57</f>
        <v>-2</v>
      </c>
      <c r="G58" s="24"/>
    </row>
    <row r="59" spans="1:7" s="15" customFormat="1" x14ac:dyDescent="0.3">
      <c r="A59" s="28"/>
      <c r="B59" s="60"/>
      <c r="C59" s="107"/>
      <c r="D59" s="87"/>
      <c r="E59" s="129"/>
      <c r="G59" s="24"/>
    </row>
    <row r="60" spans="1:7" x14ac:dyDescent="0.3">
      <c r="B60" s="60"/>
      <c r="C60" s="107"/>
      <c r="D60" s="87"/>
      <c r="E60" s="129"/>
      <c r="G60" s="6"/>
    </row>
  </sheetData>
  <mergeCells count="6">
    <mergeCell ref="A53:B53"/>
    <mergeCell ref="A3:B3"/>
    <mergeCell ref="A9:B9"/>
    <mergeCell ref="A11:B11"/>
    <mergeCell ref="A26:B26"/>
    <mergeCell ref="A28:B28"/>
  </mergeCells>
  <phoneticPr fontId="0" type="noConversion"/>
  <printOptions gridLines="1" gridLinesSet="0"/>
  <pageMargins left="0.25" right="0" top="0.25" bottom="0.25" header="0" footer="0"/>
  <pageSetup orientation="portrait" r:id="rId1"/>
  <headerFooter alignWithMargins="0">
    <oddFooter>&amp;L&amp;"Arial,Bold"TOWN OF LOCKEPORT&amp;C&amp;D&amp;RPage &amp;P</oddFooter>
  </headerFooter>
  <rowBreaks count="2" manualBreakCount="2">
    <brk id="26" max="16383" man="1"/>
    <brk id="59" max="16383" man="1"/>
  </row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4"/>
  <dimension ref="A1:H19"/>
  <sheetViews>
    <sheetView zoomScale="120" zoomScaleNormal="120" workbookViewId="0"/>
  </sheetViews>
  <sheetFormatPr defaultRowHeight="12.5" x14ac:dyDescent="0.25"/>
  <cols>
    <col min="1" max="1" width="10.54296875" customWidth="1"/>
    <col min="2" max="2" width="27.54296875" customWidth="1"/>
    <col min="3" max="4" width="13" style="11" customWidth="1"/>
    <col min="5" max="7" width="11.453125" style="11" customWidth="1"/>
  </cols>
  <sheetData>
    <row r="1" spans="1:8" ht="13" x14ac:dyDescent="0.3">
      <c r="B1" s="2"/>
      <c r="C1" s="14"/>
      <c r="D1" s="14"/>
      <c r="E1" s="8"/>
      <c r="F1" s="8"/>
      <c r="G1" s="9"/>
      <c r="H1" s="3"/>
    </row>
    <row r="2" spans="1:8" x14ac:dyDescent="0.25">
      <c r="B2" s="2"/>
      <c r="C2" s="10"/>
      <c r="D2" s="10"/>
      <c r="E2" s="10"/>
      <c r="F2" s="10"/>
      <c r="G2" s="10"/>
      <c r="H2" s="3"/>
    </row>
    <row r="3" spans="1:8" x14ac:dyDescent="0.25">
      <c r="B3" s="2"/>
      <c r="C3" s="12"/>
      <c r="D3" s="12"/>
      <c r="E3" s="12"/>
      <c r="F3" s="12"/>
      <c r="G3" s="12"/>
    </row>
    <row r="4" spans="1:8" x14ac:dyDescent="0.25">
      <c r="B4" s="4"/>
      <c r="C4" s="13"/>
      <c r="D4" s="13"/>
      <c r="E4" s="12"/>
      <c r="F4" s="12"/>
      <c r="G4" s="12"/>
    </row>
    <row r="5" spans="1:8" x14ac:dyDescent="0.25">
      <c r="H5" s="5"/>
    </row>
    <row r="6" spans="1:8" x14ac:dyDescent="0.25">
      <c r="H6" s="5"/>
    </row>
    <row r="7" spans="1:8" x14ac:dyDescent="0.25">
      <c r="H7" s="5"/>
    </row>
    <row r="8" spans="1:8" x14ac:dyDescent="0.25">
      <c r="H8" s="5"/>
    </row>
    <row r="9" spans="1:8" x14ac:dyDescent="0.25">
      <c r="H9" s="5"/>
    </row>
    <row r="10" spans="1:8" x14ac:dyDescent="0.25">
      <c r="H10" s="5"/>
    </row>
    <row r="11" spans="1:8" x14ac:dyDescent="0.25">
      <c r="A11" s="7"/>
      <c r="B11" s="2"/>
      <c r="C11" s="16"/>
      <c r="D11" s="16"/>
      <c r="E11" s="16"/>
      <c r="H11" s="5"/>
    </row>
    <row r="12" spans="1:8" x14ac:dyDescent="0.25">
      <c r="H12" s="5"/>
    </row>
    <row r="13" spans="1:8" ht="13.75" customHeight="1" x14ac:dyDescent="0.25">
      <c r="A13" s="7"/>
      <c r="B13" s="2"/>
      <c r="C13" s="16"/>
      <c r="D13" s="16"/>
      <c r="E13" s="16"/>
      <c r="H13" s="5"/>
    </row>
    <row r="14" spans="1:8" x14ac:dyDescent="0.25">
      <c r="H14" s="5"/>
    </row>
    <row r="15" spans="1:8" x14ac:dyDescent="0.25">
      <c r="A15" s="7"/>
      <c r="B15" s="2"/>
      <c r="C15" s="16"/>
      <c r="D15" s="16"/>
      <c r="E15" s="16"/>
      <c r="H15" s="5"/>
    </row>
    <row r="16" spans="1:8" x14ac:dyDescent="0.25">
      <c r="H16" s="5"/>
    </row>
    <row r="17" spans="2:8" x14ac:dyDescent="0.25">
      <c r="H17" s="5"/>
    </row>
    <row r="18" spans="2:8" x14ac:dyDescent="0.25">
      <c r="B18" s="4"/>
      <c r="C18" s="17"/>
      <c r="D18" s="17"/>
      <c r="E18" s="17"/>
      <c r="F18" s="13"/>
      <c r="G18" s="13"/>
      <c r="H18" s="6"/>
    </row>
    <row r="19" spans="2:8" x14ac:dyDescent="0.25">
      <c r="C19" s="16"/>
      <c r="D19" s="16"/>
      <c r="E19" s="16"/>
    </row>
  </sheetData>
  <phoneticPr fontId="0" type="noConversion"/>
  <printOptions headings="1" gridLines="1" gridLinesSet="0"/>
  <pageMargins left="0.75" right="0" top="0.25" bottom="0.25" header="0.5" footer="0.5"/>
  <pageSetup orientation="portrait" horizontalDpi="300" verticalDpi="300" r:id="rId1"/>
  <headerFooter alignWithMargins="0">
    <oddFooter>&amp;L&amp;"Arial,Bold"TOWN OF LOCKEPORT&amp;C&amp;D&amp;RPage &amp;P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J188"/>
  <sheetViews>
    <sheetView tabSelected="1" topLeftCell="A9" zoomScaleNormal="100" workbookViewId="0">
      <selection activeCell="A46" sqref="A46"/>
    </sheetView>
  </sheetViews>
  <sheetFormatPr defaultRowHeight="14" x14ac:dyDescent="0.3"/>
  <cols>
    <col min="1" max="1" width="13.54296875" style="28" customWidth="1"/>
    <col min="2" max="2" width="33.54296875" style="28" customWidth="1"/>
    <col min="3" max="3" width="10.81640625" style="101" customWidth="1"/>
    <col min="4" max="4" width="13.453125" style="101" bestFit="1" customWidth="1"/>
    <col min="5" max="5" width="10.453125" style="61" bestFit="1" customWidth="1"/>
  </cols>
  <sheetData>
    <row r="1" spans="1:5" s="15" customFormat="1" x14ac:dyDescent="0.3">
      <c r="A1" s="28"/>
      <c r="B1" s="28"/>
      <c r="C1" s="101"/>
      <c r="D1" s="101"/>
      <c r="E1" s="61"/>
    </row>
    <row r="2" spans="1:5" s="15" customFormat="1" x14ac:dyDescent="0.3">
      <c r="A2" s="28"/>
      <c r="B2" s="28"/>
      <c r="C2" s="101"/>
      <c r="D2" s="101"/>
      <c r="E2" s="61"/>
    </row>
    <row r="3" spans="1:5" s="15" customFormat="1" ht="31.5" customHeight="1" x14ac:dyDescent="0.3">
      <c r="A3" s="28"/>
      <c r="B3" s="28"/>
      <c r="C3" s="175" t="str">
        <f>Revenue!E4</f>
        <v>2023/2024</v>
      </c>
      <c r="D3" s="139" t="str">
        <f>Revenue!F4</f>
        <v>2022/2023</v>
      </c>
      <c r="E3" s="65" t="str">
        <f>Revenue!G4</f>
        <v>2022/2023</v>
      </c>
    </row>
    <row r="4" spans="1:5" s="15" customFormat="1" x14ac:dyDescent="0.3">
      <c r="A4" s="28"/>
      <c r="B4" s="28"/>
      <c r="C4" s="100" t="str">
        <f>Revenue!E5</f>
        <v>BUDGET</v>
      </c>
      <c r="D4" s="100" t="str">
        <f>Revenue!F5</f>
        <v>Actuals</v>
      </c>
      <c r="E4" s="58" t="str">
        <f>Revenue!G5</f>
        <v>Budget</v>
      </c>
    </row>
    <row r="5" spans="1:5" s="15" customFormat="1" x14ac:dyDescent="0.3">
      <c r="A5" s="28"/>
      <c r="B5" s="32" t="s">
        <v>59</v>
      </c>
      <c r="C5" s="101"/>
      <c r="D5" s="101"/>
      <c r="E5" s="61"/>
    </row>
    <row r="6" spans="1:5" s="15" customFormat="1" x14ac:dyDescent="0.3">
      <c r="A6" s="28"/>
      <c r="B6" s="32"/>
      <c r="C6" s="101"/>
      <c r="D6" s="101"/>
      <c r="E6" s="61"/>
    </row>
    <row r="7" spans="1:5" s="15" customFormat="1" x14ac:dyDescent="0.3">
      <c r="A7" s="211" t="s">
        <v>60</v>
      </c>
      <c r="B7" s="211"/>
      <c r="C7" s="101"/>
      <c r="D7" s="101"/>
      <c r="E7" s="61"/>
    </row>
    <row r="8" spans="1:5" s="15" customFormat="1" x14ac:dyDescent="0.3">
      <c r="A8" s="28"/>
      <c r="B8" s="32"/>
      <c r="C8" s="101"/>
      <c r="D8" s="101"/>
      <c r="E8" s="61"/>
    </row>
    <row r="9" spans="1:5" s="15" customFormat="1" x14ac:dyDescent="0.3">
      <c r="A9" s="213" t="s">
        <v>727</v>
      </c>
      <c r="B9" s="213"/>
      <c r="C9" s="101"/>
      <c r="D9" s="101"/>
      <c r="E9" s="61"/>
    </row>
    <row r="10" spans="1:5" s="15" customFormat="1" x14ac:dyDescent="0.3">
      <c r="A10" s="28" t="s">
        <v>61</v>
      </c>
      <c r="B10" s="28" t="s">
        <v>487</v>
      </c>
      <c r="C10" s="102">
        <v>16500</v>
      </c>
      <c r="D10" s="63">
        <v>16500.12</v>
      </c>
      <c r="E10" s="63">
        <v>16500</v>
      </c>
    </row>
    <row r="11" spans="1:5" s="15" customFormat="1" ht="14.5" thickBot="1" x14ac:dyDescent="0.35">
      <c r="A11" s="28" t="s">
        <v>62</v>
      </c>
      <c r="B11" s="28" t="s">
        <v>63</v>
      </c>
      <c r="C11" s="103">
        <f>C10*0.054</f>
        <v>891</v>
      </c>
      <c r="D11" s="64">
        <v>749.76</v>
      </c>
      <c r="E11" s="64">
        <v>891</v>
      </c>
    </row>
    <row r="12" spans="1:5" s="15" customFormat="1" x14ac:dyDescent="0.3">
      <c r="A12" s="211" t="s">
        <v>728</v>
      </c>
      <c r="B12" s="211"/>
      <c r="C12" s="104">
        <f>C10+C11</f>
        <v>17391</v>
      </c>
      <c r="D12" s="104">
        <f>SUM(D10:D11)</f>
        <v>17249.879999999997</v>
      </c>
      <c r="E12" s="62">
        <f>E10+E11</f>
        <v>17391</v>
      </c>
    </row>
    <row r="13" spans="1:5" s="15" customFormat="1" x14ac:dyDescent="0.3">
      <c r="A13" s="28"/>
      <c r="B13" s="28"/>
      <c r="C13" s="102"/>
      <c r="D13" s="102"/>
      <c r="E13" s="63"/>
    </row>
    <row r="14" spans="1:5" s="15" customFormat="1" x14ac:dyDescent="0.3">
      <c r="A14" s="213" t="s">
        <v>729</v>
      </c>
      <c r="B14" s="213"/>
      <c r="C14" s="102"/>
      <c r="D14" s="102"/>
      <c r="E14" s="63"/>
    </row>
    <row r="15" spans="1:5" s="15" customFormat="1" x14ac:dyDescent="0.3">
      <c r="A15" s="28" t="s">
        <v>64</v>
      </c>
      <c r="B15" s="28" t="s">
        <v>603</v>
      </c>
      <c r="C15" s="102">
        <v>750</v>
      </c>
      <c r="D15" s="63">
        <v>575.83000000000004</v>
      </c>
      <c r="E15" s="63">
        <v>750</v>
      </c>
    </row>
    <row r="16" spans="1:5" s="15" customFormat="1" x14ac:dyDescent="0.3">
      <c r="A16" s="28" t="s">
        <v>65</v>
      </c>
      <c r="B16" s="28" t="s">
        <v>66</v>
      </c>
      <c r="C16" s="102">
        <v>0</v>
      </c>
      <c r="D16" s="63"/>
      <c r="E16" s="63">
        <v>0</v>
      </c>
    </row>
    <row r="17" spans="1:5" s="15" customFormat="1" x14ac:dyDescent="0.3">
      <c r="A17" s="28" t="s">
        <v>67</v>
      </c>
      <c r="B17" s="28" t="s">
        <v>68</v>
      </c>
      <c r="C17" s="140">
        <v>200</v>
      </c>
      <c r="D17" s="80">
        <v>0</v>
      </c>
      <c r="E17" s="80">
        <v>200</v>
      </c>
    </row>
    <row r="18" spans="1:5" s="15" customFormat="1" x14ac:dyDescent="0.3">
      <c r="A18" s="28" t="s">
        <v>907</v>
      </c>
      <c r="B18" s="28" t="s">
        <v>73</v>
      </c>
      <c r="C18" s="141">
        <v>475</v>
      </c>
      <c r="D18" s="70">
        <v>452.28</v>
      </c>
      <c r="E18" s="70">
        <v>400</v>
      </c>
    </row>
    <row r="19" spans="1:5" s="15" customFormat="1" x14ac:dyDescent="0.3">
      <c r="A19" s="211" t="s">
        <v>730</v>
      </c>
      <c r="B19" s="211"/>
      <c r="C19" s="104">
        <f>SUM(C15:C18)</f>
        <v>1425</v>
      </c>
      <c r="D19" s="104">
        <f>SUM(D15:D18)</f>
        <v>1028.1100000000001</v>
      </c>
      <c r="E19" s="62">
        <f>SUM(E15:E18)</f>
        <v>1350</v>
      </c>
    </row>
    <row r="20" spans="1:5" s="15" customFormat="1" x14ac:dyDescent="0.3">
      <c r="A20" s="28"/>
      <c r="B20" s="32"/>
      <c r="C20" s="102"/>
      <c r="D20" s="102"/>
      <c r="E20" s="63"/>
    </row>
    <row r="21" spans="1:5" s="15" customFormat="1" x14ac:dyDescent="0.3">
      <c r="A21" s="213" t="s">
        <v>731</v>
      </c>
      <c r="B21" s="213"/>
      <c r="C21" s="102"/>
      <c r="D21" s="102"/>
      <c r="E21" s="63"/>
    </row>
    <row r="22" spans="1:5" s="15" customFormat="1" x14ac:dyDescent="0.3">
      <c r="A22" s="28" t="s">
        <v>70</v>
      </c>
      <c r="B22" s="28" t="s">
        <v>488</v>
      </c>
      <c r="C22" s="102">
        <v>47000</v>
      </c>
      <c r="D22" s="63">
        <v>47000.2</v>
      </c>
      <c r="E22" s="63">
        <v>47000</v>
      </c>
    </row>
    <row r="23" spans="1:5" s="15" customFormat="1" x14ac:dyDescent="0.3">
      <c r="A23" s="28" t="s">
        <v>71</v>
      </c>
      <c r="B23" s="28" t="s">
        <v>63</v>
      </c>
      <c r="C23" s="102">
        <v>1500</v>
      </c>
      <c r="D23" s="63">
        <v>1441.92</v>
      </c>
      <c r="E23" s="63">
        <v>1500</v>
      </c>
    </row>
    <row r="24" spans="1:5" s="15" customFormat="1" ht="14.5" thickBot="1" x14ac:dyDescent="0.35">
      <c r="A24" s="28" t="s">
        <v>72</v>
      </c>
      <c r="B24" s="28" t="s">
        <v>73</v>
      </c>
      <c r="C24" s="103">
        <v>475</v>
      </c>
      <c r="D24" s="64">
        <v>452.28</v>
      </c>
      <c r="E24" s="64">
        <v>500</v>
      </c>
    </row>
    <row r="25" spans="1:5" s="15" customFormat="1" x14ac:dyDescent="0.3">
      <c r="A25" s="211" t="s">
        <v>732</v>
      </c>
      <c r="B25" s="211"/>
      <c r="C25" s="104">
        <f>SUM(C22:C24)</f>
        <v>48975</v>
      </c>
      <c r="D25" s="104">
        <f>SUM(D22:D24)</f>
        <v>48894.399999999994</v>
      </c>
      <c r="E25" s="62">
        <f>SUM(E22:E24)</f>
        <v>49000</v>
      </c>
    </row>
    <row r="26" spans="1:5" s="15" customFormat="1" x14ac:dyDescent="0.3">
      <c r="A26" s="28"/>
      <c r="B26" s="28"/>
      <c r="C26" s="102"/>
      <c r="D26" s="102"/>
      <c r="E26" s="63"/>
    </row>
    <row r="27" spans="1:5" s="15" customFormat="1" x14ac:dyDescent="0.3">
      <c r="A27" s="213" t="s">
        <v>733</v>
      </c>
      <c r="B27" s="213"/>
      <c r="C27" s="102"/>
      <c r="D27" s="102"/>
      <c r="E27" s="63"/>
    </row>
    <row r="28" spans="1:5" s="15" customFormat="1" x14ac:dyDescent="0.3">
      <c r="A28" s="28" t="s">
        <v>75</v>
      </c>
      <c r="B28" s="28" t="s">
        <v>604</v>
      </c>
      <c r="C28" s="102">
        <v>500</v>
      </c>
      <c r="D28" s="63">
        <v>148.35</v>
      </c>
      <c r="E28" s="63">
        <v>500</v>
      </c>
    </row>
    <row r="29" spans="1:5" s="15" customFormat="1" x14ac:dyDescent="0.3">
      <c r="A29" s="28" t="s">
        <v>74</v>
      </c>
      <c r="B29" s="28" t="s">
        <v>66</v>
      </c>
      <c r="C29" s="102">
        <v>0</v>
      </c>
      <c r="D29" s="63"/>
      <c r="E29" s="63">
        <v>0</v>
      </c>
    </row>
    <row r="30" spans="1:5" s="15" customFormat="1" ht="14.5" thickBot="1" x14ac:dyDescent="0.35">
      <c r="A30" s="28" t="s">
        <v>76</v>
      </c>
      <c r="B30" s="28" t="s">
        <v>77</v>
      </c>
      <c r="C30" s="103">
        <v>200</v>
      </c>
      <c r="D30" s="64">
        <v>0</v>
      </c>
      <c r="E30" s="64">
        <v>200</v>
      </c>
    </row>
    <row r="31" spans="1:5" s="15" customFormat="1" x14ac:dyDescent="0.3">
      <c r="A31" s="211" t="s">
        <v>734</v>
      </c>
      <c r="B31" s="211"/>
      <c r="C31" s="104">
        <f>SUM(C28:C30)</f>
        <v>700</v>
      </c>
      <c r="D31" s="104">
        <f>SUM(D28:D30)</f>
        <v>148.35</v>
      </c>
      <c r="E31" s="62">
        <f>SUM(E28:E30)</f>
        <v>700</v>
      </c>
    </row>
    <row r="32" spans="1:5" s="15" customFormat="1" x14ac:dyDescent="0.3">
      <c r="A32" s="28"/>
      <c r="B32" s="32"/>
      <c r="C32" s="104"/>
      <c r="D32" s="104"/>
      <c r="E32" s="62"/>
    </row>
    <row r="33" spans="1:5" s="15" customFormat="1" x14ac:dyDescent="0.3">
      <c r="A33" s="213" t="s">
        <v>735</v>
      </c>
      <c r="B33" s="213"/>
      <c r="C33" s="104"/>
      <c r="D33" s="104"/>
      <c r="E33" s="62"/>
    </row>
    <row r="34" spans="1:5" s="15" customFormat="1" ht="14.5" thickBot="1" x14ac:dyDescent="0.35">
      <c r="A34" s="28" t="s">
        <v>441</v>
      </c>
      <c r="B34" s="28" t="s">
        <v>442</v>
      </c>
      <c r="C34" s="103">
        <v>0</v>
      </c>
      <c r="D34" s="103">
        <v>0</v>
      </c>
      <c r="E34" s="64">
        <v>0</v>
      </c>
    </row>
    <row r="35" spans="1:5" s="15" customFormat="1" x14ac:dyDescent="0.3">
      <c r="A35" s="211" t="s">
        <v>736</v>
      </c>
      <c r="B35" s="211"/>
      <c r="C35" s="104">
        <f>C34</f>
        <v>0</v>
      </c>
      <c r="D35" s="104">
        <f>D34</f>
        <v>0</v>
      </c>
      <c r="E35" s="62">
        <f>E34</f>
        <v>0</v>
      </c>
    </row>
    <row r="36" spans="1:5" s="15" customFormat="1" x14ac:dyDescent="0.3">
      <c r="A36" s="28"/>
      <c r="B36" s="32"/>
      <c r="C36" s="104"/>
      <c r="D36" s="104"/>
      <c r="E36" s="62"/>
    </row>
    <row r="37" spans="1:5" s="15" customFormat="1" x14ac:dyDescent="0.3">
      <c r="A37" s="211" t="s">
        <v>78</v>
      </c>
      <c r="B37" s="211"/>
      <c r="C37" s="104">
        <f>C12+C19+C25+C31+C35</f>
        <v>68491</v>
      </c>
      <c r="D37" s="104">
        <f>D12+D19+D25+D31+D35</f>
        <v>67320.739999999991</v>
      </c>
      <c r="E37" s="104">
        <f>E12+E19+E25+E31+E35</f>
        <v>68441</v>
      </c>
    </row>
    <row r="38" spans="1:5" s="15" customFormat="1" x14ac:dyDescent="0.3">
      <c r="A38" s="28"/>
      <c r="B38" s="32"/>
      <c r="C38" s="104"/>
      <c r="D38" s="104"/>
      <c r="E38" s="62"/>
    </row>
    <row r="39" spans="1:5" s="15" customFormat="1" x14ac:dyDescent="0.3">
      <c r="A39" s="28"/>
      <c r="B39" s="28"/>
      <c r="C39" s="101"/>
      <c r="D39" s="101"/>
      <c r="E39" s="61"/>
    </row>
    <row r="40" spans="1:5" s="15" customFormat="1" x14ac:dyDescent="0.3">
      <c r="A40" s="28"/>
      <c r="B40" s="28"/>
      <c r="C40" s="175" t="str">
        <f t="shared" ref="C40:E41" si="0">C3</f>
        <v>2023/2024</v>
      </c>
      <c r="D40" s="99" t="str">
        <f>D3</f>
        <v>2022/2023</v>
      </c>
      <c r="E40" s="65" t="str">
        <f t="shared" si="0"/>
        <v>2022/2023</v>
      </c>
    </row>
    <row r="41" spans="1:5" s="15" customFormat="1" x14ac:dyDescent="0.3">
      <c r="A41" s="211" t="s">
        <v>737</v>
      </c>
      <c r="B41" s="211"/>
      <c r="C41" s="100" t="str">
        <f t="shared" si="0"/>
        <v>BUDGET</v>
      </c>
      <c r="D41" s="100" t="str">
        <f>D4</f>
        <v>Actuals</v>
      </c>
      <c r="E41" s="58" t="str">
        <f t="shared" si="0"/>
        <v>Budget</v>
      </c>
    </row>
    <row r="42" spans="1:5" s="15" customFormat="1" x14ac:dyDescent="0.3">
      <c r="A42" s="28"/>
      <c r="B42" s="32"/>
      <c r="C42" s="101"/>
      <c r="D42" s="101"/>
      <c r="E42" s="61"/>
    </row>
    <row r="43" spans="1:5" s="15" customFormat="1" x14ac:dyDescent="0.3">
      <c r="A43" s="28" t="s">
        <v>79</v>
      </c>
      <c r="B43" s="28" t="s">
        <v>80</v>
      </c>
      <c r="C43" s="105">
        <v>62292</v>
      </c>
      <c r="D43" s="66">
        <v>57950.82</v>
      </c>
      <c r="E43" s="66">
        <v>58137</v>
      </c>
    </row>
    <row r="44" spans="1:5" s="15" customFormat="1" ht="28" x14ac:dyDescent="0.3">
      <c r="A44" s="28" t="s">
        <v>81</v>
      </c>
      <c r="B44" s="28" t="s">
        <v>909</v>
      </c>
      <c r="C44" s="105">
        <f>17073+23502</f>
        <v>40575</v>
      </c>
      <c r="D44" s="66">
        <v>39158.120000000003</v>
      </c>
      <c r="E44" s="66">
        <v>39285</v>
      </c>
    </row>
    <row r="45" spans="1:5" s="15" customFormat="1" x14ac:dyDescent="0.3">
      <c r="A45" s="28" t="s">
        <v>82</v>
      </c>
      <c r="B45" s="28" t="s">
        <v>989</v>
      </c>
      <c r="C45" s="105">
        <v>3614.4</v>
      </c>
      <c r="D45" s="66">
        <v>2156.2600000000002</v>
      </c>
      <c r="E45" s="66">
        <v>3882</v>
      </c>
    </row>
    <row r="46" spans="1:5" s="15" customFormat="1" x14ac:dyDescent="0.3">
      <c r="A46" s="28" t="s">
        <v>910</v>
      </c>
      <c r="B46" s="28" t="s">
        <v>911</v>
      </c>
      <c r="C46" s="105">
        <v>35516</v>
      </c>
      <c r="D46" s="66">
        <v>32598.12</v>
      </c>
      <c r="E46" s="66">
        <v>32654</v>
      </c>
    </row>
    <row r="47" spans="1:5" s="15" customFormat="1" x14ac:dyDescent="0.3">
      <c r="A47" s="28" t="s">
        <v>438</v>
      </c>
      <c r="B47" s="28" t="s">
        <v>439</v>
      </c>
      <c r="C47" s="105">
        <v>300</v>
      </c>
      <c r="D47" s="66">
        <v>295.20999999999998</v>
      </c>
      <c r="E47" s="66">
        <v>276</v>
      </c>
    </row>
    <row r="48" spans="1:5" s="15" customFormat="1" x14ac:dyDescent="0.3">
      <c r="A48" s="28" t="s">
        <v>89</v>
      </c>
      <c r="B48" s="28" t="s">
        <v>90</v>
      </c>
      <c r="C48" s="105">
        <v>12618</v>
      </c>
      <c r="D48" s="66">
        <v>1955.36</v>
      </c>
      <c r="E48" s="66">
        <v>12663</v>
      </c>
    </row>
    <row r="49" spans="1:10" s="15" customFormat="1" x14ac:dyDescent="0.3">
      <c r="A49" s="28" t="s">
        <v>83</v>
      </c>
      <c r="B49" s="28" t="s">
        <v>84</v>
      </c>
      <c r="C49" s="105">
        <f>SUM(C43+C44+C46+C45)*0.0188*1.4</f>
        <v>3737.371568</v>
      </c>
      <c r="D49" s="66">
        <v>2997.34</v>
      </c>
      <c r="E49" s="66">
        <v>3526</v>
      </c>
      <c r="J49" s="66"/>
    </row>
    <row r="50" spans="1:10" s="15" customFormat="1" x14ac:dyDescent="0.3">
      <c r="A50" s="28" t="s">
        <v>85</v>
      </c>
      <c r="B50" s="28" t="s">
        <v>86</v>
      </c>
      <c r="C50" s="105">
        <f>SUM(C43+C44+C46+C45)*0.054</f>
        <v>7667.8595999999998</v>
      </c>
      <c r="D50" s="66">
        <v>7195.69</v>
      </c>
      <c r="E50" s="66">
        <v>7234</v>
      </c>
    </row>
    <row r="51" spans="1:10" s="15" customFormat="1" x14ac:dyDescent="0.3">
      <c r="A51" s="28" t="s">
        <v>87</v>
      </c>
      <c r="B51" s="28" t="s">
        <v>88</v>
      </c>
      <c r="C51" s="105">
        <f>(C43+C44+C46+C45)*0.04-940</f>
        <v>4739.8959999999997</v>
      </c>
      <c r="D51" s="66">
        <v>5372.78</v>
      </c>
      <c r="E51" s="66">
        <v>5203</v>
      </c>
    </row>
    <row r="52" spans="1:10" s="15" customFormat="1" x14ac:dyDescent="0.3">
      <c r="A52" s="28" t="s">
        <v>91</v>
      </c>
      <c r="B52" s="28" t="s">
        <v>92</v>
      </c>
      <c r="C52" s="105">
        <f>2990-308</f>
        <v>2682</v>
      </c>
      <c r="D52" s="66">
        <v>3531.56</v>
      </c>
      <c r="E52" s="66">
        <v>3671</v>
      </c>
    </row>
    <row r="53" spans="1:10" s="15" customFormat="1" x14ac:dyDescent="0.3">
      <c r="A53" s="28" t="s">
        <v>93</v>
      </c>
      <c r="B53" s="28" t="s">
        <v>94</v>
      </c>
      <c r="C53" s="105">
        <f>(C43+C44+C46+C45)/100*2.97</f>
        <v>4217.3227800000004</v>
      </c>
      <c r="D53" s="66">
        <v>3901.76</v>
      </c>
      <c r="E53" s="66">
        <v>3496</v>
      </c>
    </row>
    <row r="54" spans="1:10" s="15" customFormat="1" x14ac:dyDescent="0.3">
      <c r="A54" s="28" t="s">
        <v>115</v>
      </c>
      <c r="B54" s="28" t="s">
        <v>116</v>
      </c>
      <c r="C54" s="105">
        <v>110</v>
      </c>
      <c r="D54" s="66">
        <v>109.71</v>
      </c>
      <c r="E54" s="66">
        <v>270</v>
      </c>
    </row>
    <row r="55" spans="1:10" s="15" customFormat="1" x14ac:dyDescent="0.3">
      <c r="A55" s="28" t="s">
        <v>136</v>
      </c>
      <c r="B55" s="28" t="s">
        <v>137</v>
      </c>
      <c r="C55" s="102">
        <f>11689+2809</f>
        <v>14498</v>
      </c>
      <c r="D55" s="63">
        <v>11689</v>
      </c>
      <c r="E55" s="63">
        <v>9581</v>
      </c>
    </row>
    <row r="56" spans="1:10" s="15" customFormat="1" ht="14.5" thickBot="1" x14ac:dyDescent="0.35">
      <c r="A56" s="28" t="s">
        <v>138</v>
      </c>
      <c r="B56" s="28" t="s">
        <v>139</v>
      </c>
      <c r="C56" s="103">
        <v>1400</v>
      </c>
      <c r="D56" s="70">
        <v>1329.02</v>
      </c>
      <c r="E56" s="64">
        <v>1200</v>
      </c>
    </row>
    <row r="57" spans="1:10" s="15" customFormat="1" x14ac:dyDescent="0.3">
      <c r="A57" s="211" t="s">
        <v>738</v>
      </c>
      <c r="B57" s="211"/>
      <c r="C57" s="107">
        <f>SUM(C43:C56)</f>
        <v>193967.84994799999</v>
      </c>
      <c r="D57" s="140">
        <f>SUM(D43:D56)</f>
        <v>170240.74999999997</v>
      </c>
      <c r="E57" s="67">
        <f>SUM(E43:E56)</f>
        <v>181078</v>
      </c>
    </row>
    <row r="58" spans="1:10" s="15" customFormat="1" x14ac:dyDescent="0.3">
      <c r="A58" s="28"/>
      <c r="B58" s="28"/>
      <c r="C58" s="105"/>
      <c r="D58" s="143"/>
      <c r="E58" s="66"/>
    </row>
    <row r="59" spans="1:10" s="15" customFormat="1" x14ac:dyDescent="0.3">
      <c r="A59" s="213" t="s">
        <v>739</v>
      </c>
      <c r="B59" s="213"/>
      <c r="C59" s="105"/>
      <c r="D59" s="105"/>
      <c r="E59" s="66"/>
    </row>
    <row r="60" spans="1:10" s="15" customFormat="1" x14ac:dyDescent="0.3">
      <c r="A60" s="28" t="s">
        <v>132</v>
      </c>
      <c r="B60" s="28" t="s">
        <v>133</v>
      </c>
      <c r="C60" s="102">
        <v>17103</v>
      </c>
      <c r="D60" s="63">
        <v>17102.919999999998</v>
      </c>
      <c r="E60" s="63">
        <v>15000</v>
      </c>
    </row>
    <row r="61" spans="1:10" s="15" customFormat="1" ht="14.5" thickBot="1" x14ac:dyDescent="0.35">
      <c r="A61" s="28" t="s">
        <v>396</v>
      </c>
      <c r="B61" s="28" t="s">
        <v>395</v>
      </c>
      <c r="C61" s="103">
        <v>3065</v>
      </c>
      <c r="D61" s="64">
        <v>3064.54</v>
      </c>
      <c r="E61" s="64">
        <v>3051</v>
      </c>
    </row>
    <row r="62" spans="1:10" s="15" customFormat="1" x14ac:dyDescent="0.3">
      <c r="A62" s="211" t="s">
        <v>740</v>
      </c>
      <c r="B62" s="211"/>
      <c r="C62" s="124">
        <f>SUM(C60:C61)</f>
        <v>20168</v>
      </c>
      <c r="D62" s="124">
        <f>SUM(D60:D61)</f>
        <v>20167.46</v>
      </c>
      <c r="E62" s="68">
        <f>SUM(E60:E61)</f>
        <v>18051</v>
      </c>
    </row>
    <row r="63" spans="1:10" s="15" customFormat="1" x14ac:dyDescent="0.3">
      <c r="A63" s="28"/>
      <c r="B63" s="28"/>
      <c r="C63" s="101"/>
      <c r="D63" s="101"/>
      <c r="E63" s="61"/>
    </row>
    <row r="64" spans="1:10" s="15" customFormat="1" x14ac:dyDescent="0.3">
      <c r="A64" s="213" t="s">
        <v>741</v>
      </c>
      <c r="B64" s="213"/>
      <c r="C64" s="101"/>
      <c r="D64" s="101"/>
      <c r="E64" s="61"/>
    </row>
    <row r="65" spans="1:5" s="15" customFormat="1" ht="14.5" thickBot="1" x14ac:dyDescent="0.35">
      <c r="A65" s="28" t="s">
        <v>141</v>
      </c>
      <c r="B65" s="28" t="s">
        <v>142</v>
      </c>
      <c r="C65" s="103">
        <v>1050</v>
      </c>
      <c r="D65" s="64">
        <v>1050</v>
      </c>
      <c r="E65" s="64">
        <v>600</v>
      </c>
    </row>
    <row r="66" spans="1:5" s="15" customFormat="1" x14ac:dyDescent="0.3">
      <c r="A66" s="213" t="s">
        <v>742</v>
      </c>
      <c r="B66" s="213"/>
      <c r="C66" s="104">
        <f>C65</f>
        <v>1050</v>
      </c>
      <c r="D66" s="104">
        <f>D65</f>
        <v>1050</v>
      </c>
      <c r="E66" s="62">
        <f>E65</f>
        <v>600</v>
      </c>
    </row>
    <row r="67" spans="1:5" s="15" customFormat="1" x14ac:dyDescent="0.3">
      <c r="A67" s="28"/>
      <c r="B67" s="53"/>
      <c r="C67" s="112"/>
      <c r="D67" s="112"/>
      <c r="E67" s="59"/>
    </row>
    <row r="68" spans="1:5" s="15" customFormat="1" x14ac:dyDescent="0.3">
      <c r="A68" s="213" t="s">
        <v>743</v>
      </c>
      <c r="B68" s="213"/>
      <c r="C68" s="112"/>
      <c r="D68" s="112"/>
      <c r="E68" s="59"/>
    </row>
    <row r="69" spans="1:5" s="15" customFormat="1" ht="28.5" thickBot="1" x14ac:dyDescent="0.35">
      <c r="A69" s="28" t="s">
        <v>143</v>
      </c>
      <c r="B69" s="28" t="s">
        <v>744</v>
      </c>
      <c r="C69" s="103">
        <v>9916</v>
      </c>
      <c r="D69" s="64">
        <v>9917.36</v>
      </c>
      <c r="E69" s="64">
        <v>9917</v>
      </c>
    </row>
    <row r="70" spans="1:5" s="15" customFormat="1" x14ac:dyDescent="0.3">
      <c r="A70" s="213" t="s">
        <v>745</v>
      </c>
      <c r="B70" s="213"/>
      <c r="C70" s="104">
        <f>C69</f>
        <v>9916</v>
      </c>
      <c r="D70" s="104">
        <f>D69</f>
        <v>9917.36</v>
      </c>
      <c r="E70" s="62">
        <f>E69</f>
        <v>9917</v>
      </c>
    </row>
    <row r="71" spans="1:5" s="15" customFormat="1" x14ac:dyDescent="0.3">
      <c r="A71" s="28"/>
      <c r="B71" s="53"/>
      <c r="C71" s="112"/>
      <c r="D71" s="112"/>
      <c r="E71" s="59"/>
    </row>
    <row r="72" spans="1:5" s="15" customFormat="1" x14ac:dyDescent="0.3">
      <c r="A72" s="213" t="s">
        <v>746</v>
      </c>
      <c r="B72" s="213"/>
      <c r="C72" s="112"/>
      <c r="D72" s="112"/>
      <c r="E72" s="59"/>
    </row>
    <row r="73" spans="1:5" s="15" customFormat="1" x14ac:dyDescent="0.3">
      <c r="A73" s="28" t="s">
        <v>144</v>
      </c>
      <c r="B73" s="28" t="s">
        <v>145</v>
      </c>
      <c r="C73" s="102">
        <v>0</v>
      </c>
      <c r="D73" s="102">
        <v>0</v>
      </c>
      <c r="E73" s="63">
        <v>0</v>
      </c>
    </row>
    <row r="74" spans="1:5" s="15" customFormat="1" ht="14.5" thickBot="1" x14ac:dyDescent="0.35">
      <c r="A74" s="28" t="s">
        <v>477</v>
      </c>
      <c r="B74" s="28" t="s">
        <v>443</v>
      </c>
      <c r="C74" s="103">
        <v>0</v>
      </c>
      <c r="D74" s="103">
        <v>321.61</v>
      </c>
      <c r="E74" s="64"/>
    </row>
    <row r="75" spans="1:5" s="15" customFormat="1" x14ac:dyDescent="0.3">
      <c r="A75" s="213" t="s">
        <v>747</v>
      </c>
      <c r="B75" s="213"/>
      <c r="C75" s="104">
        <f>SUM(C73:C74)</f>
        <v>0</v>
      </c>
      <c r="D75" s="104">
        <f>SUM(D73:D74)</f>
        <v>321.61</v>
      </c>
      <c r="E75" s="62">
        <f>SUM(E73:E74)</f>
        <v>0</v>
      </c>
    </row>
    <row r="76" spans="1:5" s="15" customFormat="1" x14ac:dyDescent="0.3">
      <c r="A76" s="28"/>
      <c r="B76" s="53"/>
      <c r="C76" s="126" t="str">
        <f t="shared" ref="C76:E77" si="1">C3</f>
        <v>2023/2024</v>
      </c>
      <c r="D76" s="126" t="str">
        <f t="shared" si="1"/>
        <v>2022/2023</v>
      </c>
      <c r="E76" s="72" t="str">
        <f t="shared" si="1"/>
        <v>2022/2023</v>
      </c>
    </row>
    <row r="77" spans="1:5" s="15" customFormat="1" x14ac:dyDescent="0.3">
      <c r="A77" s="28"/>
      <c r="B77" s="53"/>
      <c r="C77" s="126" t="str">
        <f t="shared" si="1"/>
        <v>BUDGET</v>
      </c>
      <c r="D77" s="126" t="str">
        <f t="shared" si="1"/>
        <v>Actuals</v>
      </c>
      <c r="E77" s="72" t="str">
        <f t="shared" si="1"/>
        <v>Budget</v>
      </c>
    </row>
    <row r="78" spans="1:5" s="15" customFormat="1" x14ac:dyDescent="0.3">
      <c r="A78" s="213" t="s">
        <v>748</v>
      </c>
      <c r="B78" s="213"/>
      <c r="C78" s="104"/>
      <c r="D78" s="104"/>
      <c r="E78" s="62"/>
    </row>
    <row r="79" spans="1:5" s="15" customFormat="1" x14ac:dyDescent="0.3">
      <c r="A79" s="28" t="s">
        <v>95</v>
      </c>
      <c r="B79" s="28" t="s">
        <v>96</v>
      </c>
      <c r="C79" s="105">
        <f>500+243</f>
        <v>743</v>
      </c>
      <c r="D79" s="66">
        <v>444.23</v>
      </c>
      <c r="E79" s="66">
        <v>500</v>
      </c>
    </row>
    <row r="80" spans="1:5" s="15" customFormat="1" x14ac:dyDescent="0.3">
      <c r="A80" s="28" t="s">
        <v>97</v>
      </c>
      <c r="B80" s="28" t="s">
        <v>98</v>
      </c>
      <c r="C80" s="105">
        <v>7291</v>
      </c>
      <c r="D80" s="66">
        <v>7290.52</v>
      </c>
      <c r="E80" s="66">
        <v>12309</v>
      </c>
    </row>
    <row r="81" spans="1:5" s="15" customFormat="1" ht="14.5" customHeight="1" x14ac:dyDescent="0.3">
      <c r="A81" s="28" t="s">
        <v>99</v>
      </c>
      <c r="B81" s="28" t="s">
        <v>100</v>
      </c>
      <c r="C81" s="105">
        <f>700+435+400+1500</f>
        <v>3035</v>
      </c>
      <c r="D81" s="66">
        <v>4457.7700000000004</v>
      </c>
      <c r="E81" s="66">
        <v>3750</v>
      </c>
    </row>
    <row r="82" spans="1:5" s="15" customFormat="1" x14ac:dyDescent="0.3">
      <c r="A82" s="28" t="s">
        <v>651</v>
      </c>
      <c r="B82" s="28" t="s">
        <v>722</v>
      </c>
      <c r="C82" s="102"/>
      <c r="D82" s="63"/>
      <c r="E82" s="63">
        <v>0</v>
      </c>
    </row>
    <row r="83" spans="1:5" s="15" customFormat="1" x14ac:dyDescent="0.3">
      <c r="A83" s="28" t="s">
        <v>101</v>
      </c>
      <c r="B83" s="28" t="s">
        <v>173</v>
      </c>
      <c r="C83" s="105">
        <f>D83*1.1</f>
        <v>3048.7380000000003</v>
      </c>
      <c r="D83" s="66">
        <v>2771.58</v>
      </c>
      <c r="E83" s="66">
        <v>6053</v>
      </c>
    </row>
    <row r="84" spans="1:5" s="15" customFormat="1" x14ac:dyDescent="0.3">
      <c r="A84" s="28" t="s">
        <v>102</v>
      </c>
      <c r="B84" s="28" t="s">
        <v>103</v>
      </c>
      <c r="C84" s="102">
        <v>600</v>
      </c>
      <c r="D84" s="63">
        <v>533.41</v>
      </c>
      <c r="E84" s="63">
        <v>600</v>
      </c>
    </row>
    <row r="85" spans="1:5" s="15" customFormat="1" x14ac:dyDescent="0.3">
      <c r="A85" s="28" t="s">
        <v>652</v>
      </c>
      <c r="B85" s="28" t="s">
        <v>723</v>
      </c>
      <c r="C85" s="102">
        <v>250</v>
      </c>
      <c r="D85" s="63">
        <v>203.32</v>
      </c>
      <c r="E85" s="63">
        <v>300</v>
      </c>
    </row>
    <row r="86" spans="1:5" s="15" customFormat="1" x14ac:dyDescent="0.3">
      <c r="A86" s="28" t="s">
        <v>653</v>
      </c>
      <c r="B86" s="28" t="s">
        <v>724</v>
      </c>
      <c r="C86" s="102">
        <v>0</v>
      </c>
      <c r="D86" s="63"/>
      <c r="E86" s="63">
        <v>0</v>
      </c>
    </row>
    <row r="87" spans="1:5" s="15" customFormat="1" x14ac:dyDescent="0.3">
      <c r="A87" s="28" t="s">
        <v>654</v>
      </c>
      <c r="B87" s="28" t="s">
        <v>725</v>
      </c>
      <c r="C87" s="101">
        <v>0</v>
      </c>
      <c r="D87" s="63"/>
      <c r="E87" s="63">
        <v>0</v>
      </c>
    </row>
    <row r="88" spans="1:5" s="15" customFormat="1" x14ac:dyDescent="0.3">
      <c r="A88" s="28" t="s">
        <v>655</v>
      </c>
      <c r="B88" s="28" t="s">
        <v>726</v>
      </c>
      <c r="C88" s="106">
        <v>839</v>
      </c>
      <c r="D88" s="69">
        <v>761.27</v>
      </c>
      <c r="E88" s="69">
        <v>678</v>
      </c>
    </row>
    <row r="89" spans="1:5" s="15" customFormat="1" x14ac:dyDescent="0.3">
      <c r="A89" s="213" t="s">
        <v>749</v>
      </c>
      <c r="B89" s="213"/>
      <c r="C89" s="107">
        <f>SUM(C79:C88)</f>
        <v>15806.738000000001</v>
      </c>
      <c r="D89" s="107">
        <f>SUM(D79:D88)</f>
        <v>16462.099999999999</v>
      </c>
      <c r="E89" s="67">
        <f>SUM(E79:E88)</f>
        <v>24190</v>
      </c>
    </row>
    <row r="90" spans="1:5" s="15" customFormat="1" x14ac:dyDescent="0.3">
      <c r="A90" s="28"/>
      <c r="B90" s="28"/>
      <c r="C90" s="101"/>
      <c r="D90" s="101"/>
      <c r="E90" s="61"/>
    </row>
    <row r="91" spans="1:5" s="15" customFormat="1" x14ac:dyDescent="0.3">
      <c r="A91" s="213" t="s">
        <v>750</v>
      </c>
      <c r="B91" s="213"/>
      <c r="C91" s="101"/>
      <c r="D91" s="101"/>
      <c r="E91" s="61"/>
    </row>
    <row r="92" spans="1:5" s="15" customFormat="1" x14ac:dyDescent="0.3">
      <c r="A92" s="28" t="s">
        <v>126</v>
      </c>
      <c r="B92" s="28" t="s">
        <v>127</v>
      </c>
      <c r="C92" s="105">
        <v>1000</v>
      </c>
      <c r="D92" s="66">
        <v>760.82</v>
      </c>
      <c r="E92" s="66">
        <v>500</v>
      </c>
    </row>
    <row r="93" spans="1:5" s="15" customFormat="1" x14ac:dyDescent="0.3">
      <c r="A93" s="28" t="s">
        <v>112</v>
      </c>
      <c r="B93" s="28" t="s">
        <v>66</v>
      </c>
      <c r="C93" s="105">
        <v>0</v>
      </c>
      <c r="D93" s="66"/>
      <c r="E93" s="66">
        <v>0</v>
      </c>
    </row>
    <row r="94" spans="1:5" s="15" customFormat="1" x14ac:dyDescent="0.3">
      <c r="A94" s="28" t="s">
        <v>113</v>
      </c>
      <c r="B94" s="28" t="s">
        <v>114</v>
      </c>
      <c r="C94" s="105">
        <v>0</v>
      </c>
      <c r="D94" s="66"/>
      <c r="E94" s="66">
        <v>0</v>
      </c>
    </row>
    <row r="95" spans="1:5" s="15" customFormat="1" x14ac:dyDescent="0.3">
      <c r="A95" s="28" t="s">
        <v>104</v>
      </c>
      <c r="B95" s="28" t="s">
        <v>105</v>
      </c>
      <c r="C95" s="105">
        <v>4200</v>
      </c>
      <c r="D95" s="66">
        <v>2573.44</v>
      </c>
      <c r="E95" s="66">
        <v>4610</v>
      </c>
    </row>
    <row r="96" spans="1:5" s="15" customFormat="1" x14ac:dyDescent="0.3">
      <c r="A96" s="28" t="s">
        <v>106</v>
      </c>
      <c r="B96" s="28" t="s">
        <v>107</v>
      </c>
      <c r="C96" s="105">
        <v>1000</v>
      </c>
      <c r="D96" s="66">
        <v>817.39</v>
      </c>
      <c r="E96" s="66">
        <v>1400</v>
      </c>
    </row>
    <row r="97" spans="1:5" s="15" customFormat="1" x14ac:dyDescent="0.3">
      <c r="A97" s="28" t="s">
        <v>108</v>
      </c>
      <c r="B97" s="28" t="s">
        <v>109</v>
      </c>
      <c r="C97" s="105">
        <v>1500</v>
      </c>
      <c r="D97" s="66">
        <v>1232.6600000000001</v>
      </c>
      <c r="E97" s="66">
        <v>500</v>
      </c>
    </row>
    <row r="98" spans="1:5" s="15" customFormat="1" x14ac:dyDescent="0.3">
      <c r="A98" s="28" t="s">
        <v>110</v>
      </c>
      <c r="B98" s="28" t="s">
        <v>501</v>
      </c>
      <c r="C98" s="105">
        <v>3500</v>
      </c>
      <c r="D98" s="66">
        <v>3402.48</v>
      </c>
      <c r="E98" s="66">
        <v>3300</v>
      </c>
    </row>
    <row r="99" spans="1:5" s="15" customFormat="1" x14ac:dyDescent="0.3">
      <c r="A99" s="28" t="s">
        <v>117</v>
      </c>
      <c r="B99" s="28" t="s">
        <v>118</v>
      </c>
      <c r="C99" s="105">
        <v>3500</v>
      </c>
      <c r="D99" s="66">
        <v>3434.38</v>
      </c>
      <c r="E99" s="66">
        <v>3010</v>
      </c>
    </row>
    <row r="100" spans="1:5" s="15" customFormat="1" x14ac:dyDescent="0.3">
      <c r="A100" s="28" t="s">
        <v>119</v>
      </c>
      <c r="B100" s="28" t="s">
        <v>120</v>
      </c>
      <c r="C100" s="105">
        <v>5219.6400000000003</v>
      </c>
      <c r="D100" s="66">
        <v>4354.33</v>
      </c>
      <c r="E100" s="66">
        <v>7038</v>
      </c>
    </row>
    <row r="101" spans="1:5" s="15" customFormat="1" x14ac:dyDescent="0.3">
      <c r="A101" s="28" t="s">
        <v>121</v>
      </c>
      <c r="B101" s="28" t="s">
        <v>42</v>
      </c>
      <c r="C101" s="105">
        <v>200</v>
      </c>
      <c r="D101" s="66">
        <v>146.54</v>
      </c>
      <c r="E101" s="66">
        <v>400</v>
      </c>
    </row>
    <row r="102" spans="1:5" s="15" customFormat="1" x14ac:dyDescent="0.3">
      <c r="A102" s="28" t="s">
        <v>350</v>
      </c>
      <c r="B102" s="28" t="s">
        <v>489</v>
      </c>
      <c r="C102" s="105">
        <v>0</v>
      </c>
      <c r="D102" s="66"/>
      <c r="E102" s="66">
        <v>0</v>
      </c>
    </row>
    <row r="103" spans="1:5" s="15" customFormat="1" x14ac:dyDescent="0.3">
      <c r="A103" s="28" t="s">
        <v>123</v>
      </c>
      <c r="B103" s="28" t="s">
        <v>124</v>
      </c>
      <c r="C103" s="105">
        <v>500</v>
      </c>
      <c r="D103" s="66">
        <v>3170.97</v>
      </c>
      <c r="E103" s="66">
        <v>2850</v>
      </c>
    </row>
    <row r="104" spans="1:5" s="15" customFormat="1" ht="28" x14ac:dyDescent="0.3">
      <c r="A104" s="28" t="s">
        <v>125</v>
      </c>
      <c r="B104" s="28" t="s">
        <v>880</v>
      </c>
      <c r="C104" s="105">
        <v>500</v>
      </c>
      <c r="D104" s="66"/>
      <c r="E104" s="66">
        <v>0</v>
      </c>
    </row>
    <row r="105" spans="1:5" s="15" customFormat="1" x14ac:dyDescent="0.3">
      <c r="A105" s="28" t="s">
        <v>122</v>
      </c>
      <c r="B105" s="28" t="s">
        <v>490</v>
      </c>
      <c r="C105" s="105">
        <v>0</v>
      </c>
      <c r="D105" s="66"/>
      <c r="E105" s="66">
        <v>0</v>
      </c>
    </row>
    <row r="106" spans="1:5" s="15" customFormat="1" x14ac:dyDescent="0.3">
      <c r="A106" s="28" t="s">
        <v>128</v>
      </c>
      <c r="B106" s="28" t="s">
        <v>129</v>
      </c>
      <c r="C106" s="105">
        <v>500</v>
      </c>
      <c r="D106" s="66">
        <v>118.54</v>
      </c>
      <c r="E106" s="66">
        <v>500</v>
      </c>
    </row>
    <row r="107" spans="1:5" s="15" customFormat="1" x14ac:dyDescent="0.3">
      <c r="A107" s="28" t="s">
        <v>149</v>
      </c>
      <c r="B107" s="28" t="s">
        <v>150</v>
      </c>
      <c r="C107" s="102">
        <v>8310</v>
      </c>
      <c r="D107" s="63">
        <v>5483.3</v>
      </c>
      <c r="E107" s="63">
        <v>3948</v>
      </c>
    </row>
    <row r="108" spans="1:5" s="15" customFormat="1" x14ac:dyDescent="0.3">
      <c r="A108" s="28" t="s">
        <v>928</v>
      </c>
      <c r="B108" s="28" t="s">
        <v>927</v>
      </c>
      <c r="C108" s="102">
        <v>300</v>
      </c>
      <c r="D108" s="63">
        <v>149.13999999999999</v>
      </c>
      <c r="E108" s="63">
        <v>300</v>
      </c>
    </row>
    <row r="109" spans="1:5" s="15" customFormat="1" ht="14.5" thickBot="1" x14ac:dyDescent="0.35">
      <c r="A109" s="28" t="s">
        <v>130</v>
      </c>
      <c r="B109" s="28" t="s">
        <v>131</v>
      </c>
      <c r="C109" s="203">
        <v>2300</v>
      </c>
      <c r="D109" s="81">
        <v>2248.9499999999998</v>
      </c>
      <c r="E109" s="81">
        <v>2300</v>
      </c>
    </row>
    <row r="110" spans="1:5" s="15" customFormat="1" x14ac:dyDescent="0.3">
      <c r="A110" s="213" t="s">
        <v>751</v>
      </c>
      <c r="B110" s="213"/>
      <c r="C110" s="107">
        <f>SUM(C92:C109)</f>
        <v>32529.64</v>
      </c>
      <c r="D110" s="107">
        <f>SUM(D92:D109)</f>
        <v>27892.940000000002</v>
      </c>
      <c r="E110" s="67">
        <f>SUM(E92:E109)</f>
        <v>30656</v>
      </c>
    </row>
    <row r="111" spans="1:5" s="15" customFormat="1" x14ac:dyDescent="0.3">
      <c r="A111" s="28"/>
      <c r="B111" s="28"/>
      <c r="C111" s="105"/>
      <c r="D111" s="105"/>
      <c r="E111" s="66"/>
    </row>
    <row r="112" spans="1:5" s="15" customFormat="1" x14ac:dyDescent="0.3">
      <c r="A112" s="213" t="s">
        <v>752</v>
      </c>
      <c r="B112" s="213"/>
      <c r="C112" s="105"/>
      <c r="D112" s="105"/>
      <c r="E112" s="66"/>
    </row>
    <row r="113" spans="1:5" s="15" customFormat="1" ht="28" x14ac:dyDescent="0.3">
      <c r="A113" s="28" t="s">
        <v>656</v>
      </c>
      <c r="B113" s="28" t="s">
        <v>657</v>
      </c>
      <c r="C113" s="105">
        <f>459.77+459.77</f>
        <v>919.54</v>
      </c>
      <c r="D113" s="66">
        <v>993.4</v>
      </c>
      <c r="E113" s="66">
        <v>993</v>
      </c>
    </row>
    <row r="114" spans="1:5" s="15" customFormat="1" ht="28" x14ac:dyDescent="0.3">
      <c r="A114" s="28" t="s">
        <v>447</v>
      </c>
      <c r="B114" s="28" t="s">
        <v>583</v>
      </c>
      <c r="C114" s="102"/>
      <c r="D114" s="66">
        <v>84.48</v>
      </c>
      <c r="E114" s="66">
        <v>84</v>
      </c>
    </row>
    <row r="115" spans="1:5" s="15" customFormat="1" x14ac:dyDescent="0.3">
      <c r="A115" s="28" t="s">
        <v>626</v>
      </c>
      <c r="B115" s="28" t="s">
        <v>627</v>
      </c>
      <c r="C115" s="105">
        <v>134</v>
      </c>
      <c r="D115" s="66">
        <v>243.82</v>
      </c>
      <c r="E115" s="66">
        <v>232</v>
      </c>
    </row>
    <row r="116" spans="1:5" s="15" customFormat="1" ht="14.5" thickBot="1" x14ac:dyDescent="0.35">
      <c r="A116" s="28"/>
      <c r="B116" s="28"/>
      <c r="C116" s="142"/>
      <c r="D116" s="142"/>
      <c r="E116" s="64"/>
    </row>
    <row r="117" spans="1:5" s="15" customFormat="1" x14ac:dyDescent="0.3">
      <c r="A117" s="213" t="s">
        <v>753</v>
      </c>
      <c r="B117" s="213"/>
      <c r="C117" s="107">
        <f>SUM(C113:C116)</f>
        <v>1053.54</v>
      </c>
      <c r="D117" s="107">
        <f>SUM(D113:D116)</f>
        <v>1321.6999999999998</v>
      </c>
      <c r="E117" s="67">
        <f>SUM(E113:E116)</f>
        <v>1309</v>
      </c>
    </row>
    <row r="118" spans="1:5" s="15" customFormat="1" x14ac:dyDescent="0.3">
      <c r="A118" s="28"/>
      <c r="B118" s="53"/>
      <c r="C118" s="105"/>
      <c r="D118" s="105"/>
      <c r="E118" s="66"/>
    </row>
    <row r="119" spans="1:5" s="15" customFormat="1" x14ac:dyDescent="0.3">
      <c r="A119" s="213" t="s">
        <v>754</v>
      </c>
      <c r="B119" s="213"/>
      <c r="C119" s="105"/>
      <c r="D119" s="105"/>
      <c r="E119" s="66"/>
    </row>
    <row r="120" spans="1:5" s="15" customFormat="1" x14ac:dyDescent="0.3">
      <c r="A120" s="28" t="s">
        <v>980</v>
      </c>
      <c r="B120" s="28" t="s">
        <v>146</v>
      </c>
      <c r="C120" s="105"/>
      <c r="D120" s="105"/>
      <c r="E120" s="66"/>
    </row>
    <row r="121" spans="1:5" s="15" customFormat="1" ht="14.5" thickBot="1" x14ac:dyDescent="0.35">
      <c r="A121" s="15" t="s">
        <v>416</v>
      </c>
      <c r="B121" s="15" t="s">
        <v>981</v>
      </c>
      <c r="C121" s="103">
        <v>100</v>
      </c>
      <c r="D121" s="64"/>
      <c r="E121" s="64">
        <v>0</v>
      </c>
    </row>
    <row r="122" spans="1:5" s="15" customFormat="1" x14ac:dyDescent="0.3">
      <c r="A122" s="213" t="s">
        <v>491</v>
      </c>
      <c r="B122" s="213"/>
      <c r="C122" s="104">
        <f>C120+C121</f>
        <v>100</v>
      </c>
      <c r="D122" s="104">
        <f t="shared" ref="D122:E122" si="2">D120+D121</f>
        <v>0</v>
      </c>
      <c r="E122" s="104">
        <f t="shared" si="2"/>
        <v>0</v>
      </c>
    </row>
    <row r="123" spans="1:5" s="15" customFormat="1" x14ac:dyDescent="0.3">
      <c r="A123" s="28"/>
      <c r="B123" s="53"/>
      <c r="C123" s="126" t="str">
        <f t="shared" ref="C123:E124" si="3">C3</f>
        <v>2023/2024</v>
      </c>
      <c r="D123" s="126" t="str">
        <f>D3</f>
        <v>2022/2023</v>
      </c>
      <c r="E123" s="72" t="str">
        <f t="shared" si="3"/>
        <v>2022/2023</v>
      </c>
    </row>
    <row r="124" spans="1:5" s="15" customFormat="1" x14ac:dyDescent="0.3">
      <c r="A124" s="213" t="s">
        <v>492</v>
      </c>
      <c r="B124" s="213"/>
      <c r="C124" s="126" t="str">
        <f t="shared" si="3"/>
        <v>BUDGET</v>
      </c>
      <c r="D124" s="126" t="str">
        <f>D4</f>
        <v>Actuals</v>
      </c>
      <c r="E124" s="72" t="str">
        <f t="shared" si="3"/>
        <v>Budget</v>
      </c>
    </row>
    <row r="125" spans="1:5" s="15" customFormat="1" ht="14.5" thickBot="1" x14ac:dyDescent="0.35">
      <c r="A125" s="28" t="s">
        <v>374</v>
      </c>
      <c r="B125" s="28" t="s">
        <v>755</v>
      </c>
      <c r="C125" s="142"/>
      <c r="D125" s="142"/>
      <c r="E125" s="82"/>
    </row>
    <row r="126" spans="1:5" s="15" customFormat="1" x14ac:dyDescent="0.3">
      <c r="A126" s="213" t="s">
        <v>493</v>
      </c>
      <c r="B126" s="213"/>
      <c r="C126" s="104">
        <f>C125</f>
        <v>0</v>
      </c>
      <c r="D126" s="104">
        <f>D125</f>
        <v>0</v>
      </c>
      <c r="E126" s="62">
        <f>E125</f>
        <v>0</v>
      </c>
    </row>
    <row r="127" spans="1:5" s="15" customFormat="1" x14ac:dyDescent="0.3">
      <c r="A127" s="28"/>
      <c r="B127" s="53"/>
      <c r="C127" s="102"/>
      <c r="D127" s="102"/>
      <c r="E127" s="63"/>
    </row>
    <row r="128" spans="1:5" s="15" customFormat="1" x14ac:dyDescent="0.3">
      <c r="A128" s="213" t="s">
        <v>140</v>
      </c>
      <c r="B128" s="213"/>
      <c r="C128" s="102"/>
      <c r="D128" s="102"/>
      <c r="E128" s="63"/>
    </row>
    <row r="129" spans="1:5" s="15" customFormat="1" x14ac:dyDescent="0.3">
      <c r="A129" s="28" t="s">
        <v>147</v>
      </c>
      <c r="B129" s="28" t="s">
        <v>756</v>
      </c>
      <c r="C129" s="102">
        <v>0</v>
      </c>
      <c r="D129" s="63">
        <v>0</v>
      </c>
      <c r="E129" s="63">
        <v>6000</v>
      </c>
    </row>
    <row r="130" spans="1:5" s="15" customFormat="1" x14ac:dyDescent="0.3">
      <c r="A130" s="28" t="s">
        <v>134</v>
      </c>
      <c r="B130" s="28" t="s">
        <v>135</v>
      </c>
      <c r="C130" s="102">
        <v>0</v>
      </c>
      <c r="D130" s="63">
        <v>575.42999999999995</v>
      </c>
      <c r="E130" s="63">
        <v>650</v>
      </c>
    </row>
    <row r="131" spans="1:5" s="15" customFormat="1" ht="14.5" thickBot="1" x14ac:dyDescent="0.35">
      <c r="A131" s="28" t="s">
        <v>148</v>
      </c>
      <c r="B131" s="28" t="s">
        <v>757</v>
      </c>
      <c r="C131" s="103">
        <v>6800</v>
      </c>
      <c r="D131" s="64">
        <v>4968</v>
      </c>
      <c r="E131" s="64">
        <v>5000</v>
      </c>
    </row>
    <row r="132" spans="1:5" s="15" customFormat="1" x14ac:dyDescent="0.3">
      <c r="A132" s="213" t="s">
        <v>494</v>
      </c>
      <c r="B132" s="213"/>
      <c r="C132" s="107">
        <f>SUM(C129:C131)</f>
        <v>6800</v>
      </c>
      <c r="D132" s="107">
        <f>SUM(D129:D131)</f>
        <v>5543.43</v>
      </c>
      <c r="E132" s="67">
        <f>SUM(E129:E131)</f>
        <v>11650</v>
      </c>
    </row>
    <row r="133" spans="1:5" s="15" customFormat="1" x14ac:dyDescent="0.3">
      <c r="A133" s="28"/>
      <c r="B133" s="53"/>
      <c r="C133" s="105"/>
      <c r="D133" s="105"/>
      <c r="E133" s="66"/>
    </row>
    <row r="134" spans="1:5" s="15" customFormat="1" x14ac:dyDescent="0.3">
      <c r="A134" s="213" t="s">
        <v>495</v>
      </c>
      <c r="B134" s="213"/>
      <c r="C134" s="104">
        <f>C57+C62+C66+C70+C75+C89+C110+C117+C122+C132</f>
        <v>281391.76794799999</v>
      </c>
      <c r="D134" s="104">
        <f>D57+D62+D66+D70+D75+D89+D110+D117+D122+D132</f>
        <v>252917.34999999995</v>
      </c>
      <c r="E134" s="104">
        <f>E57+E62+E66+E70+E75+E89+E110+E117+E122+E132</f>
        <v>277451</v>
      </c>
    </row>
    <row r="135" spans="1:5" s="15" customFormat="1" x14ac:dyDescent="0.3">
      <c r="A135" s="28"/>
      <c r="B135" s="53"/>
      <c r="C135" s="105"/>
      <c r="D135" s="105"/>
      <c r="E135" s="105"/>
    </row>
    <row r="136" spans="1:5" s="15" customFormat="1" x14ac:dyDescent="0.3">
      <c r="A136" s="213" t="s">
        <v>758</v>
      </c>
      <c r="B136" s="213"/>
      <c r="C136" s="104">
        <f>C37+C134</f>
        <v>349882.76794799999</v>
      </c>
      <c r="D136" s="104">
        <f>D37+D134</f>
        <v>320238.08999999997</v>
      </c>
      <c r="E136" s="104">
        <f>E37+E134</f>
        <v>345892</v>
      </c>
    </row>
    <row r="137" spans="1:5" s="15" customFormat="1" x14ac:dyDescent="0.3">
      <c r="A137" s="28"/>
      <c r="B137" s="28"/>
      <c r="C137" s="105"/>
      <c r="D137" s="105"/>
      <c r="E137" s="66"/>
    </row>
    <row r="138" spans="1:5" s="15" customFormat="1" x14ac:dyDescent="0.3">
      <c r="A138" s="28"/>
      <c r="B138" s="32"/>
      <c r="C138" s="107"/>
      <c r="D138" s="107"/>
      <c r="E138" s="67"/>
    </row>
    <row r="139" spans="1:5" s="15" customFormat="1" x14ac:dyDescent="0.3">
      <c r="A139" s="28"/>
      <c r="B139" s="28"/>
      <c r="C139" s="105"/>
      <c r="D139" s="105"/>
      <c r="E139" s="66"/>
    </row>
    <row r="140" spans="1:5" s="15" customFormat="1" x14ac:dyDescent="0.3">
      <c r="A140" s="28"/>
      <c r="B140" s="32"/>
      <c r="C140" s="105"/>
      <c r="D140" s="105"/>
      <c r="E140" s="66"/>
    </row>
    <row r="141" spans="1:5" s="15" customFormat="1" x14ac:dyDescent="0.3">
      <c r="A141" s="28"/>
      <c r="B141" s="28"/>
      <c r="C141" s="101"/>
      <c r="D141" s="101"/>
      <c r="E141" s="61"/>
    </row>
    <row r="142" spans="1:5" s="15" customFormat="1" x14ac:dyDescent="0.3">
      <c r="A142" s="28"/>
      <c r="B142" s="28"/>
      <c r="C142" s="101"/>
      <c r="D142" s="101"/>
      <c r="E142" s="61"/>
    </row>
    <row r="143" spans="1:5" s="15" customFormat="1" x14ac:dyDescent="0.3">
      <c r="A143" s="28"/>
      <c r="B143" s="28"/>
      <c r="C143" s="101"/>
      <c r="D143" s="101"/>
      <c r="E143" s="61"/>
    </row>
    <row r="144" spans="1:5" s="15" customFormat="1" x14ac:dyDescent="0.3">
      <c r="A144" s="28"/>
      <c r="B144" s="28"/>
      <c r="C144" s="101"/>
      <c r="D144" s="101"/>
      <c r="E144" s="61"/>
    </row>
    <row r="145" spans="1:5" s="15" customFormat="1" x14ac:dyDescent="0.3">
      <c r="A145" s="28"/>
      <c r="B145" s="28"/>
      <c r="C145" s="101"/>
      <c r="D145" s="101"/>
      <c r="E145" s="61"/>
    </row>
    <row r="146" spans="1:5" s="15" customFormat="1" x14ac:dyDescent="0.3">
      <c r="A146" s="28"/>
      <c r="B146" s="28"/>
      <c r="C146" s="101"/>
      <c r="D146" s="101"/>
      <c r="E146" s="61"/>
    </row>
    <row r="147" spans="1:5" s="15" customFormat="1" x14ac:dyDescent="0.3">
      <c r="A147" s="28"/>
      <c r="B147" s="28"/>
      <c r="C147" s="101"/>
      <c r="D147" s="101"/>
      <c r="E147" s="61"/>
    </row>
    <row r="148" spans="1:5" s="15" customFormat="1" x14ac:dyDescent="0.3">
      <c r="A148" s="28"/>
      <c r="B148" s="28"/>
      <c r="C148" s="101"/>
      <c r="D148" s="101"/>
      <c r="E148" s="61"/>
    </row>
    <row r="149" spans="1:5" s="15" customFormat="1" x14ac:dyDescent="0.3">
      <c r="A149" s="28"/>
      <c r="B149" s="28"/>
      <c r="C149" s="101"/>
      <c r="D149" s="101"/>
      <c r="E149" s="61"/>
    </row>
    <row r="150" spans="1:5" s="15" customFormat="1" x14ac:dyDescent="0.3">
      <c r="A150" s="28"/>
      <c r="B150" s="28"/>
      <c r="C150" s="101"/>
      <c r="D150" s="101"/>
      <c r="E150" s="61"/>
    </row>
    <row r="151" spans="1:5" s="15" customFormat="1" x14ac:dyDescent="0.3">
      <c r="A151" s="28"/>
      <c r="B151" s="28"/>
      <c r="C151" s="101"/>
      <c r="D151" s="101"/>
      <c r="E151" s="61"/>
    </row>
    <row r="152" spans="1:5" s="15" customFormat="1" x14ac:dyDescent="0.3">
      <c r="A152" s="28"/>
      <c r="B152" s="28"/>
      <c r="C152" s="101"/>
      <c r="D152" s="101"/>
      <c r="E152" s="61"/>
    </row>
    <row r="153" spans="1:5" s="15" customFormat="1" x14ac:dyDescent="0.3">
      <c r="A153" s="28"/>
      <c r="B153" s="28"/>
      <c r="C153" s="101"/>
      <c r="D153" s="101"/>
      <c r="E153" s="61"/>
    </row>
    <row r="154" spans="1:5" s="15" customFormat="1" x14ac:dyDescent="0.3">
      <c r="A154" s="28"/>
      <c r="B154" s="28"/>
      <c r="C154" s="101"/>
      <c r="D154" s="101"/>
      <c r="E154" s="61"/>
    </row>
    <row r="155" spans="1:5" s="15" customFormat="1" x14ac:dyDescent="0.3">
      <c r="A155" s="28"/>
      <c r="B155" s="28"/>
      <c r="C155" s="101"/>
      <c r="D155" s="101"/>
      <c r="E155" s="61"/>
    </row>
    <row r="156" spans="1:5" s="15" customFormat="1" x14ac:dyDescent="0.3">
      <c r="A156" s="28"/>
      <c r="B156" s="28"/>
      <c r="C156" s="101"/>
      <c r="D156" s="101"/>
      <c r="E156" s="61"/>
    </row>
    <row r="157" spans="1:5" s="15" customFormat="1" x14ac:dyDescent="0.3">
      <c r="A157" s="28"/>
      <c r="B157" s="32"/>
      <c r="C157" s="107"/>
      <c r="D157" s="107"/>
      <c r="E157" s="67"/>
    </row>
    <row r="158" spans="1:5" s="15" customFormat="1" x14ac:dyDescent="0.3">
      <c r="A158" s="28"/>
      <c r="B158" s="28"/>
      <c r="C158" s="101"/>
      <c r="D158" s="101"/>
      <c r="E158" s="61"/>
    </row>
    <row r="159" spans="1:5" s="15" customFormat="1" x14ac:dyDescent="0.3">
      <c r="A159" s="28"/>
      <c r="B159" s="28"/>
      <c r="C159" s="99"/>
      <c r="D159" s="99"/>
      <c r="E159" s="57"/>
    </row>
    <row r="160" spans="1:5" s="15" customFormat="1" x14ac:dyDescent="0.3">
      <c r="A160" s="28"/>
      <c r="B160" s="28"/>
      <c r="C160" s="100"/>
      <c r="D160" s="100"/>
      <c r="E160" s="58"/>
    </row>
    <row r="161" spans="1:5" s="15" customFormat="1" x14ac:dyDescent="0.3">
      <c r="A161" s="28"/>
      <c r="B161" s="28"/>
      <c r="C161" s="101"/>
      <c r="D161" s="101"/>
      <c r="E161" s="61"/>
    </row>
    <row r="162" spans="1:5" s="15" customFormat="1" x14ac:dyDescent="0.3">
      <c r="A162" s="28"/>
      <c r="B162" s="32"/>
      <c r="C162" s="101"/>
      <c r="D162" s="101"/>
      <c r="E162" s="61"/>
    </row>
    <row r="163" spans="1:5" s="15" customFormat="1" x14ac:dyDescent="0.3">
      <c r="A163" s="28"/>
      <c r="B163" s="28"/>
      <c r="C163" s="101"/>
      <c r="D163" s="101"/>
      <c r="E163" s="61"/>
    </row>
    <row r="164" spans="1:5" s="15" customFormat="1" x14ac:dyDescent="0.3">
      <c r="A164" s="28"/>
      <c r="B164" s="28"/>
      <c r="C164" s="101"/>
      <c r="D164" s="101"/>
      <c r="E164" s="61"/>
    </row>
    <row r="165" spans="1:5" s="15" customFormat="1" x14ac:dyDescent="0.3">
      <c r="A165" s="28"/>
      <c r="B165" s="28"/>
      <c r="C165" s="101"/>
      <c r="D165" s="101"/>
      <c r="E165" s="61"/>
    </row>
    <row r="166" spans="1:5" s="15" customFormat="1" x14ac:dyDescent="0.3">
      <c r="A166" s="28"/>
      <c r="B166" s="28"/>
      <c r="C166" s="101"/>
      <c r="D166" s="101"/>
      <c r="E166" s="61"/>
    </row>
    <row r="167" spans="1:5" s="15" customFormat="1" x14ac:dyDescent="0.3">
      <c r="A167" s="28"/>
      <c r="B167" s="28"/>
      <c r="C167" s="101"/>
      <c r="D167" s="101"/>
      <c r="E167" s="61"/>
    </row>
    <row r="168" spans="1:5" s="15" customFormat="1" x14ac:dyDescent="0.3">
      <c r="A168" s="28"/>
      <c r="B168" s="28"/>
      <c r="C168" s="101"/>
      <c r="D168" s="101"/>
      <c r="E168" s="61"/>
    </row>
    <row r="169" spans="1:5" s="15" customFormat="1" x14ac:dyDescent="0.3">
      <c r="A169" s="28"/>
      <c r="B169" s="32"/>
      <c r="C169" s="104"/>
      <c r="D169" s="104"/>
      <c r="E169" s="62"/>
    </row>
    <row r="170" spans="1:5" s="15" customFormat="1" x14ac:dyDescent="0.3">
      <c r="A170" s="28"/>
      <c r="B170" s="28"/>
      <c r="C170" s="102"/>
      <c r="D170" s="102"/>
      <c r="E170" s="63"/>
    </row>
    <row r="171" spans="1:5" s="15" customFormat="1" x14ac:dyDescent="0.3">
      <c r="A171" s="28"/>
      <c r="B171" s="32"/>
      <c r="C171" s="102"/>
      <c r="D171" s="102"/>
      <c r="E171" s="63"/>
    </row>
    <row r="172" spans="1:5" s="15" customFormat="1" x14ac:dyDescent="0.3">
      <c r="A172" s="28"/>
      <c r="B172" s="28"/>
      <c r="C172" s="101"/>
      <c r="D172" s="101"/>
      <c r="E172" s="61"/>
    </row>
    <row r="173" spans="1:5" s="15" customFormat="1" x14ac:dyDescent="0.3">
      <c r="A173" s="28"/>
      <c r="B173" s="28"/>
      <c r="C173" s="101"/>
      <c r="D173" s="101"/>
      <c r="E173" s="61"/>
    </row>
    <row r="174" spans="1:5" s="15" customFormat="1" x14ac:dyDescent="0.3">
      <c r="A174" s="28"/>
      <c r="B174" s="28"/>
      <c r="C174" s="101"/>
      <c r="D174" s="101"/>
      <c r="E174" s="61"/>
    </row>
    <row r="175" spans="1:5" s="15" customFormat="1" x14ac:dyDescent="0.3">
      <c r="A175" s="28"/>
      <c r="B175" s="28"/>
      <c r="C175" s="101"/>
      <c r="D175" s="101"/>
      <c r="E175" s="61"/>
    </row>
    <row r="176" spans="1:5" s="15" customFormat="1" x14ac:dyDescent="0.3">
      <c r="A176" s="28"/>
      <c r="B176" s="28"/>
      <c r="C176" s="101"/>
      <c r="D176" s="101"/>
      <c r="E176" s="61"/>
    </row>
    <row r="177" spans="1:5" s="15" customFormat="1" x14ac:dyDescent="0.3">
      <c r="A177" s="28"/>
      <c r="B177" s="28"/>
      <c r="C177" s="101"/>
      <c r="D177" s="101"/>
      <c r="E177" s="61"/>
    </row>
    <row r="178" spans="1:5" s="15" customFormat="1" x14ac:dyDescent="0.3">
      <c r="A178" s="28"/>
      <c r="B178" s="28"/>
      <c r="C178" s="101"/>
      <c r="D178" s="101"/>
      <c r="E178" s="61"/>
    </row>
    <row r="179" spans="1:5" s="15" customFormat="1" x14ac:dyDescent="0.3">
      <c r="A179" s="28"/>
      <c r="B179" s="28"/>
      <c r="C179" s="102"/>
      <c r="D179" s="102"/>
      <c r="E179" s="63"/>
    </row>
    <row r="180" spans="1:5" s="15" customFormat="1" x14ac:dyDescent="0.3">
      <c r="A180" s="28"/>
      <c r="B180" s="28"/>
      <c r="C180" s="101"/>
      <c r="D180" s="101"/>
      <c r="E180" s="61"/>
    </row>
    <row r="183" spans="1:5" x14ac:dyDescent="0.3">
      <c r="C183" s="102"/>
      <c r="D183" s="102"/>
      <c r="E183" s="63"/>
    </row>
    <row r="184" spans="1:5" x14ac:dyDescent="0.3">
      <c r="B184" s="32"/>
      <c r="C184" s="104"/>
      <c r="D184" s="104"/>
      <c r="E184" s="62"/>
    </row>
    <row r="185" spans="1:5" x14ac:dyDescent="0.3">
      <c r="B185" s="32"/>
      <c r="C185" s="102"/>
      <c r="D185" s="102"/>
      <c r="E185" s="62"/>
    </row>
    <row r="186" spans="1:5" x14ac:dyDescent="0.3">
      <c r="B186" s="32"/>
      <c r="C186" s="104"/>
      <c r="D186" s="104"/>
      <c r="E186" s="62"/>
    </row>
    <row r="187" spans="1:5" x14ac:dyDescent="0.3">
      <c r="C187" s="102"/>
      <c r="D187" s="102"/>
      <c r="E187" s="63"/>
    </row>
    <row r="188" spans="1:5" x14ac:dyDescent="0.3">
      <c r="B188" s="32"/>
      <c r="C188" s="104"/>
      <c r="D188" s="104"/>
      <c r="E188" s="62"/>
    </row>
  </sheetData>
  <mergeCells count="36">
    <mergeCell ref="A37:B37"/>
    <mergeCell ref="A9:B9"/>
    <mergeCell ref="A12:B12"/>
    <mergeCell ref="A19:B19"/>
    <mergeCell ref="A14:B14"/>
    <mergeCell ref="A21:B21"/>
    <mergeCell ref="A25:B25"/>
    <mergeCell ref="A7:B7"/>
    <mergeCell ref="A27:B27"/>
    <mergeCell ref="A31:B31"/>
    <mergeCell ref="A33:B33"/>
    <mergeCell ref="A35:B35"/>
    <mergeCell ref="A89:B89"/>
    <mergeCell ref="A41:B41"/>
    <mergeCell ref="A57:B57"/>
    <mergeCell ref="A59:B59"/>
    <mergeCell ref="A62:B62"/>
    <mergeCell ref="A64:B64"/>
    <mergeCell ref="A66:B66"/>
    <mergeCell ref="A68:B68"/>
    <mergeCell ref="A70:B70"/>
    <mergeCell ref="A72:B72"/>
    <mergeCell ref="A75:B75"/>
    <mergeCell ref="A78:B78"/>
    <mergeCell ref="A136:B136"/>
    <mergeCell ref="A91:B91"/>
    <mergeCell ref="A110:B110"/>
    <mergeCell ref="A112:B112"/>
    <mergeCell ref="A117:B117"/>
    <mergeCell ref="A119:B119"/>
    <mergeCell ref="A122:B122"/>
    <mergeCell ref="A124:B124"/>
    <mergeCell ref="A126:B126"/>
    <mergeCell ref="A128:B128"/>
    <mergeCell ref="A132:B132"/>
    <mergeCell ref="A134:B134"/>
  </mergeCells>
  <phoneticPr fontId="0" type="noConversion"/>
  <printOptions gridLines="1" gridLinesSet="0"/>
  <pageMargins left="0.75" right="0" top="0.2" bottom="0.2" header="0.5" footer="0.5"/>
  <pageSetup orientation="portrait" r:id="rId1"/>
  <headerFooter alignWithMargins="0">
    <oddFooter>&amp;L&amp;"Arial,Bold"TOWN OF LOCKEPORT &amp;C&amp;D&amp;RPage &amp;P</oddFooter>
  </headerFooter>
  <rowBreaks count="4" manualBreakCount="4">
    <brk id="38" max="16383" man="1"/>
    <brk id="75" max="16383" man="1"/>
    <brk id="122" max="16383" man="1"/>
    <brk id="157" max="16383" man="1"/>
  </rowBreak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G23"/>
  <sheetViews>
    <sheetView zoomScale="99" zoomScaleNormal="99" workbookViewId="0">
      <selection activeCell="B7" sqref="B7"/>
    </sheetView>
  </sheetViews>
  <sheetFormatPr defaultRowHeight="14" x14ac:dyDescent="0.3"/>
  <cols>
    <col min="1" max="1" width="13.1796875" style="28" bestFit="1" customWidth="1"/>
    <col min="2" max="2" width="21.453125" style="28" bestFit="1" customWidth="1"/>
    <col min="3" max="3" width="11.1796875" style="101" bestFit="1" customWidth="1"/>
    <col min="4" max="4" width="16.1796875" style="101" bestFit="1" customWidth="1"/>
    <col min="5" max="5" width="11.1796875" style="101" bestFit="1" customWidth="1"/>
  </cols>
  <sheetData>
    <row r="1" spans="1:7" s="15" customFormat="1" x14ac:dyDescent="0.3">
      <c r="A1" s="28"/>
      <c r="B1" s="28"/>
      <c r="C1" s="99" t="str">
        <f>Revenue!E4</f>
        <v>2023/2024</v>
      </c>
      <c r="D1" s="99" t="str">
        <f>Revenue!F4</f>
        <v>2022/2023</v>
      </c>
      <c r="E1" s="99" t="str">
        <f>Revenue!G4</f>
        <v>2022/2023</v>
      </c>
    </row>
    <row r="2" spans="1:7" s="15" customFormat="1" x14ac:dyDescent="0.3">
      <c r="A2" s="28"/>
      <c r="B2" s="28"/>
      <c r="C2" s="100" t="str">
        <f>Revenue!E5</f>
        <v>BUDGET</v>
      </c>
      <c r="D2" s="100" t="str">
        <f>Revenue!F5</f>
        <v>Actuals</v>
      </c>
      <c r="E2" s="100" t="str">
        <f>Revenue!G5</f>
        <v>Budget</v>
      </c>
    </row>
    <row r="3" spans="1:7" s="15" customFormat="1" x14ac:dyDescent="0.3">
      <c r="A3" s="211" t="s">
        <v>3</v>
      </c>
      <c r="B3" s="211"/>
      <c r="C3" s="101"/>
      <c r="D3" s="101"/>
      <c r="E3" s="101"/>
    </row>
    <row r="4" spans="1:7" s="15" customFormat="1" x14ac:dyDescent="0.3">
      <c r="A4" s="28"/>
      <c r="B4" s="28"/>
      <c r="C4" s="101"/>
      <c r="D4" s="101"/>
      <c r="E4" s="101"/>
    </row>
    <row r="5" spans="1:7" s="15" customFormat="1" x14ac:dyDescent="0.3">
      <c r="A5" s="213" t="s">
        <v>759</v>
      </c>
      <c r="B5" s="213"/>
      <c r="C5" s="101"/>
      <c r="D5" s="101"/>
      <c r="E5" s="101"/>
    </row>
    <row r="6" spans="1:7" s="15" customFormat="1" x14ac:dyDescent="0.3">
      <c r="A6" s="28" t="s">
        <v>151</v>
      </c>
      <c r="B6" s="28" t="s">
        <v>152</v>
      </c>
      <c r="C6" s="102">
        <v>201495</v>
      </c>
      <c r="D6" s="144">
        <v>190015</v>
      </c>
      <c r="E6" s="102">
        <v>190015</v>
      </c>
    </row>
    <row r="7" spans="1:7" s="15" customFormat="1" ht="14.5" thickBot="1" x14ac:dyDescent="0.35">
      <c r="A7" s="28" t="s">
        <v>156</v>
      </c>
      <c r="B7" s="28" t="s">
        <v>157</v>
      </c>
      <c r="C7" s="103">
        <f>D7*1.05</f>
        <v>308.20650000000001</v>
      </c>
      <c r="D7" s="145">
        <v>293.52999999999997</v>
      </c>
      <c r="E7" s="103">
        <v>312</v>
      </c>
      <c r="G7" s="25"/>
    </row>
    <row r="8" spans="1:7" s="15" customFormat="1" x14ac:dyDescent="0.3">
      <c r="A8" s="213" t="s">
        <v>760</v>
      </c>
      <c r="B8" s="213"/>
      <c r="C8" s="104">
        <f>SUM(C6:C7)</f>
        <v>201803.2065</v>
      </c>
      <c r="D8" s="104">
        <f>SUM(D6:D7)</f>
        <v>190308.53</v>
      </c>
      <c r="E8" s="104">
        <f>SUM(E6:E7)</f>
        <v>190327</v>
      </c>
      <c r="G8" s="25"/>
    </row>
    <row r="9" spans="1:7" s="15" customFormat="1" x14ac:dyDescent="0.3">
      <c r="A9" s="28"/>
      <c r="B9" s="28"/>
      <c r="C9" s="102"/>
      <c r="D9" s="102"/>
      <c r="E9" s="102"/>
      <c r="G9" s="25"/>
    </row>
    <row r="10" spans="1:7" s="15" customFormat="1" x14ac:dyDescent="0.3">
      <c r="A10" s="213" t="s">
        <v>761</v>
      </c>
      <c r="B10" s="213"/>
      <c r="C10" s="102"/>
      <c r="D10" s="102"/>
      <c r="E10" s="102"/>
      <c r="G10" s="25"/>
    </row>
    <row r="11" spans="1:7" s="15" customFormat="1" ht="14.5" thickBot="1" x14ac:dyDescent="0.35">
      <c r="A11" s="28" t="s">
        <v>153</v>
      </c>
      <c r="B11" s="28" t="s">
        <v>762</v>
      </c>
      <c r="C11" s="103">
        <v>7500</v>
      </c>
      <c r="D11" s="145">
        <v>7224.46</v>
      </c>
      <c r="E11" s="103">
        <v>7224</v>
      </c>
      <c r="G11" s="25"/>
    </row>
    <row r="12" spans="1:7" s="15" customFormat="1" x14ac:dyDescent="0.3">
      <c r="A12" s="213" t="s">
        <v>763</v>
      </c>
      <c r="B12" s="213"/>
      <c r="C12" s="104">
        <f>C11</f>
        <v>7500</v>
      </c>
      <c r="D12" s="104">
        <f>D11</f>
        <v>7224.46</v>
      </c>
      <c r="E12" s="104">
        <f>E11</f>
        <v>7224</v>
      </c>
      <c r="G12" s="25"/>
    </row>
    <row r="13" spans="1:7" s="15" customFormat="1" x14ac:dyDescent="0.3">
      <c r="A13" s="28"/>
      <c r="B13" s="28"/>
      <c r="C13" s="102"/>
      <c r="D13" s="102"/>
      <c r="E13" s="102"/>
      <c r="G13" s="25"/>
    </row>
    <row r="14" spans="1:7" s="15" customFormat="1" x14ac:dyDescent="0.3">
      <c r="A14" s="213" t="s">
        <v>764</v>
      </c>
      <c r="B14" s="213"/>
      <c r="C14" s="101"/>
      <c r="D14" s="101"/>
      <c r="E14" s="101"/>
      <c r="G14" s="25"/>
    </row>
    <row r="15" spans="1:7" s="15" customFormat="1" ht="14.5" thickBot="1" x14ac:dyDescent="0.35">
      <c r="A15" s="28" t="s">
        <v>154</v>
      </c>
      <c r="B15" s="28" t="s">
        <v>155</v>
      </c>
      <c r="C15" s="103">
        <v>75</v>
      </c>
      <c r="D15" s="145">
        <v>37.5</v>
      </c>
      <c r="E15" s="103">
        <v>100</v>
      </c>
    </row>
    <row r="16" spans="1:7" s="15" customFormat="1" x14ac:dyDescent="0.3">
      <c r="A16" s="213" t="s">
        <v>765</v>
      </c>
      <c r="B16" s="213"/>
      <c r="C16" s="104">
        <f>C15</f>
        <v>75</v>
      </c>
      <c r="D16" s="104">
        <f>D15</f>
        <v>37.5</v>
      </c>
      <c r="E16" s="104">
        <f>E15</f>
        <v>100</v>
      </c>
    </row>
    <row r="17" spans="1:5" s="15" customFormat="1" x14ac:dyDescent="0.3">
      <c r="A17" s="28"/>
      <c r="B17" s="28"/>
      <c r="C17" s="102"/>
      <c r="D17" s="102"/>
      <c r="E17" s="102"/>
    </row>
    <row r="18" spans="1:5" s="15" customFormat="1" x14ac:dyDescent="0.3">
      <c r="A18" s="211" t="s">
        <v>643</v>
      </c>
      <c r="B18" s="211"/>
      <c r="C18" s="104">
        <f>C8+C12+C16</f>
        <v>209378.2065</v>
      </c>
      <c r="D18" s="104">
        <f>D8+D12+D16</f>
        <v>197570.49</v>
      </c>
      <c r="E18" s="104">
        <f>E8+E12+E16</f>
        <v>197651</v>
      </c>
    </row>
    <row r="19" spans="1:5" s="15" customFormat="1" x14ac:dyDescent="0.3">
      <c r="A19" s="28"/>
      <c r="B19" s="32"/>
      <c r="C19" s="102"/>
      <c r="D19" s="102"/>
      <c r="E19" s="102"/>
    </row>
    <row r="20" spans="1:5" x14ac:dyDescent="0.3">
      <c r="C20" s="102"/>
      <c r="D20" s="102"/>
      <c r="E20" s="102"/>
    </row>
    <row r="21" spans="1:5" x14ac:dyDescent="0.3">
      <c r="C21" s="102"/>
      <c r="D21" s="102"/>
      <c r="E21" s="102"/>
    </row>
    <row r="22" spans="1:5" x14ac:dyDescent="0.3">
      <c r="C22" s="102"/>
      <c r="D22" s="102"/>
      <c r="E22" s="102"/>
    </row>
    <row r="23" spans="1:5" x14ac:dyDescent="0.3">
      <c r="B23" s="32"/>
      <c r="C23" s="104"/>
      <c r="D23" s="104"/>
      <c r="E23" s="104"/>
    </row>
  </sheetData>
  <mergeCells count="8">
    <mergeCell ref="A16:B16"/>
    <mergeCell ref="A18:B18"/>
    <mergeCell ref="A3:B3"/>
    <mergeCell ref="A5:B5"/>
    <mergeCell ref="A8:B8"/>
    <mergeCell ref="A10:B10"/>
    <mergeCell ref="A12:B12"/>
    <mergeCell ref="A14:B14"/>
  </mergeCells>
  <phoneticPr fontId="0" type="noConversion"/>
  <printOptions gridLines="1" gridLinesSet="0"/>
  <pageMargins left="0.75" right="0" top="0.25" bottom="0.25" header="0.5" footer="0.5"/>
  <pageSetup orientation="portrait" r:id="rId1"/>
  <headerFooter alignWithMargins="0">
    <oddFooter>&amp;L&amp;"Arial,Bold"TOWN OF LOCKEPORT&amp;C&amp;D&amp;RPage &amp;P</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E42"/>
  <sheetViews>
    <sheetView topLeftCell="A12" zoomScale="110" zoomScaleNormal="110" workbookViewId="0">
      <selection activeCell="B20" sqref="B20"/>
    </sheetView>
  </sheetViews>
  <sheetFormatPr defaultRowHeight="14" x14ac:dyDescent="0.3"/>
  <cols>
    <col min="1" max="1" width="13.1796875" style="28" bestFit="1" customWidth="1"/>
    <col min="2" max="2" width="32.453125" style="28" bestFit="1" customWidth="1"/>
    <col min="3" max="3" width="11" style="101" bestFit="1" customWidth="1"/>
    <col min="4" max="4" width="13.453125" style="91" customWidth="1"/>
    <col min="5" max="5" width="11" style="101" customWidth="1"/>
  </cols>
  <sheetData>
    <row r="1" spans="1:5" x14ac:dyDescent="0.3">
      <c r="C1" s="99" t="str">
        <f>Revenue!E4</f>
        <v>2023/2024</v>
      </c>
      <c r="D1" s="99" t="str">
        <f>Revenue!F4</f>
        <v>2022/2023</v>
      </c>
      <c r="E1" s="99" t="str">
        <f>Revenue!G4</f>
        <v>2022/2023</v>
      </c>
    </row>
    <row r="2" spans="1:5" x14ac:dyDescent="0.3">
      <c r="C2" s="100" t="str">
        <f>Revenue!E5</f>
        <v>BUDGET</v>
      </c>
      <c r="D2" s="100" t="str">
        <f>Revenue!F5</f>
        <v>Actuals</v>
      </c>
      <c r="E2" s="100" t="str">
        <f>Revenue!G5</f>
        <v>Budget</v>
      </c>
    </row>
    <row r="3" spans="1:5" x14ac:dyDescent="0.3">
      <c r="A3" s="211" t="s">
        <v>159</v>
      </c>
      <c r="B3" s="211"/>
    </row>
    <row r="5" spans="1:5" x14ac:dyDescent="0.3">
      <c r="A5" s="213" t="s">
        <v>766</v>
      </c>
      <c r="B5" s="213"/>
    </row>
    <row r="6" spans="1:5" x14ac:dyDescent="0.3">
      <c r="A6" s="28" t="s">
        <v>160</v>
      </c>
      <c r="B6" s="28" t="s">
        <v>127</v>
      </c>
      <c r="C6" s="105">
        <v>0</v>
      </c>
      <c r="D6" s="146">
        <v>0</v>
      </c>
      <c r="E6" s="105">
        <v>0</v>
      </c>
    </row>
    <row r="7" spans="1:5" x14ac:dyDescent="0.3">
      <c r="A7" s="28" t="s">
        <v>161</v>
      </c>
      <c r="B7" s="28" t="s">
        <v>114</v>
      </c>
      <c r="C7" s="105">
        <v>0</v>
      </c>
      <c r="D7" s="146">
        <v>0</v>
      </c>
      <c r="E7" s="105">
        <v>0</v>
      </c>
    </row>
    <row r="8" spans="1:5" x14ac:dyDescent="0.3">
      <c r="A8" s="28" t="s">
        <v>168</v>
      </c>
      <c r="B8" s="28" t="s">
        <v>169</v>
      </c>
      <c r="C8" s="105">
        <v>2186</v>
      </c>
      <c r="D8" s="146">
        <v>2185.5</v>
      </c>
      <c r="E8" s="105">
        <v>2186</v>
      </c>
    </row>
    <row r="9" spans="1:5" x14ac:dyDescent="0.3">
      <c r="A9" s="28" t="s">
        <v>887</v>
      </c>
      <c r="B9" s="28" t="s">
        <v>94</v>
      </c>
      <c r="C9" s="105">
        <v>1525</v>
      </c>
      <c r="D9" s="146">
        <v>1524.9</v>
      </c>
      <c r="E9" s="105">
        <v>1200</v>
      </c>
    </row>
    <row r="10" spans="1:5" x14ac:dyDescent="0.3">
      <c r="A10" s="28" t="s">
        <v>179</v>
      </c>
      <c r="B10" s="28" t="s">
        <v>158</v>
      </c>
      <c r="C10" s="105">
        <v>200</v>
      </c>
      <c r="D10" s="146">
        <v>161.87</v>
      </c>
      <c r="E10" s="105">
        <v>100</v>
      </c>
    </row>
    <row r="11" spans="1:5" x14ac:dyDescent="0.3">
      <c r="A11" s="28" t="s">
        <v>175</v>
      </c>
      <c r="B11" s="28" t="s">
        <v>176</v>
      </c>
      <c r="C11" s="105">
        <v>4680</v>
      </c>
      <c r="D11" s="146">
        <v>4680.3100000000004</v>
      </c>
      <c r="E11" s="105">
        <v>6058</v>
      </c>
    </row>
    <row r="12" spans="1:5" x14ac:dyDescent="0.3">
      <c r="A12" s="28" t="s">
        <v>177</v>
      </c>
      <c r="B12" s="45" t="s">
        <v>178</v>
      </c>
      <c r="C12" s="105">
        <v>1000</v>
      </c>
      <c r="D12" s="146">
        <v>5770.94</v>
      </c>
      <c r="E12" s="105">
        <v>6500</v>
      </c>
    </row>
    <row r="13" spans="1:5" x14ac:dyDescent="0.3">
      <c r="A13" s="28" t="s">
        <v>172</v>
      </c>
      <c r="B13" s="28" t="s">
        <v>173</v>
      </c>
      <c r="C13" s="105">
        <v>5000</v>
      </c>
      <c r="D13" s="146">
        <v>5105.82</v>
      </c>
      <c r="E13" s="105">
        <v>7200</v>
      </c>
    </row>
    <row r="14" spans="1:5" x14ac:dyDescent="0.3">
      <c r="A14" s="28" t="s">
        <v>953</v>
      </c>
      <c r="B14" s="28" t="s">
        <v>574</v>
      </c>
      <c r="C14" s="105">
        <v>1200</v>
      </c>
      <c r="D14" s="146">
        <v>1625.22</v>
      </c>
      <c r="E14" s="105">
        <v>750</v>
      </c>
    </row>
    <row r="15" spans="1:5" x14ac:dyDescent="0.3">
      <c r="A15" s="28" t="s">
        <v>162</v>
      </c>
      <c r="B15" s="28" t="s">
        <v>163</v>
      </c>
      <c r="C15" s="105">
        <v>50</v>
      </c>
      <c r="D15" s="146">
        <v>0</v>
      </c>
      <c r="E15" s="105">
        <v>50</v>
      </c>
    </row>
    <row r="16" spans="1:5" x14ac:dyDescent="0.3">
      <c r="A16" s="28" t="s">
        <v>174</v>
      </c>
      <c r="B16" s="28" t="s">
        <v>501</v>
      </c>
      <c r="C16" s="105">
        <v>2400</v>
      </c>
      <c r="D16" s="146">
        <v>2324.3200000000002</v>
      </c>
      <c r="E16" s="105">
        <v>2400</v>
      </c>
    </row>
    <row r="17" spans="1:5" x14ac:dyDescent="0.3">
      <c r="A17" s="28" t="s">
        <v>171</v>
      </c>
      <c r="B17" s="28" t="s">
        <v>116</v>
      </c>
      <c r="C17" s="105">
        <v>2000</v>
      </c>
      <c r="D17" s="146">
        <v>0</v>
      </c>
      <c r="E17" s="105">
        <v>2000</v>
      </c>
    </row>
    <row r="18" spans="1:5" x14ac:dyDescent="0.3">
      <c r="A18" s="28" t="s">
        <v>190</v>
      </c>
      <c r="B18" s="28" t="s">
        <v>69</v>
      </c>
      <c r="C18" s="105">
        <v>500</v>
      </c>
      <c r="D18" s="146">
        <v>2458.42</v>
      </c>
      <c r="E18" s="105">
        <v>2448</v>
      </c>
    </row>
    <row r="19" spans="1:5" x14ac:dyDescent="0.3">
      <c r="A19" s="28" t="s">
        <v>166</v>
      </c>
      <c r="B19" s="28" t="s">
        <v>167</v>
      </c>
      <c r="C19" s="105">
        <v>3000</v>
      </c>
      <c r="D19" s="146">
        <v>905</v>
      </c>
      <c r="E19" s="105">
        <v>3000</v>
      </c>
    </row>
    <row r="20" spans="1:5" ht="28" x14ac:dyDescent="0.3">
      <c r="A20" s="28" t="s">
        <v>170</v>
      </c>
      <c r="B20" s="28" t="s">
        <v>668</v>
      </c>
      <c r="C20" s="105">
        <v>2050</v>
      </c>
      <c r="D20" s="146">
        <v>1952.21</v>
      </c>
      <c r="E20" s="105">
        <v>2050</v>
      </c>
    </row>
    <row r="21" spans="1:5" x14ac:dyDescent="0.3">
      <c r="A21" s="28" t="s">
        <v>182</v>
      </c>
      <c r="B21" s="28" t="s">
        <v>183</v>
      </c>
      <c r="C21" s="105">
        <v>10157</v>
      </c>
      <c r="D21" s="146">
        <v>10157.41</v>
      </c>
      <c r="E21" s="105">
        <v>9373</v>
      </c>
    </row>
    <row r="22" spans="1:5" x14ac:dyDescent="0.3">
      <c r="A22" s="28" t="s">
        <v>184</v>
      </c>
      <c r="B22" s="28" t="s">
        <v>185</v>
      </c>
      <c r="C22" s="105">
        <v>1500</v>
      </c>
      <c r="D22" s="146">
        <v>3376.11</v>
      </c>
      <c r="E22" s="105">
        <v>2500</v>
      </c>
    </row>
    <row r="23" spans="1:5" x14ac:dyDescent="0.3">
      <c r="A23" s="28" t="s">
        <v>186</v>
      </c>
      <c r="B23" s="28" t="s">
        <v>187</v>
      </c>
      <c r="C23" s="105">
        <v>1500</v>
      </c>
      <c r="D23" s="146">
        <v>179.29</v>
      </c>
      <c r="E23" s="105">
        <v>1500</v>
      </c>
    </row>
    <row r="24" spans="1:5" x14ac:dyDescent="0.3">
      <c r="A24" s="28" t="s">
        <v>188</v>
      </c>
      <c r="B24" s="28" t="s">
        <v>189</v>
      </c>
      <c r="C24" s="105">
        <v>3000</v>
      </c>
      <c r="D24" s="146">
        <v>2779.5</v>
      </c>
      <c r="E24" s="105">
        <v>2000</v>
      </c>
    </row>
    <row r="25" spans="1:5" x14ac:dyDescent="0.3">
      <c r="A25" s="28" t="s">
        <v>164</v>
      </c>
      <c r="B25" s="28" t="s">
        <v>165</v>
      </c>
      <c r="C25" s="105">
        <v>400</v>
      </c>
      <c r="D25" s="146">
        <v>400</v>
      </c>
      <c r="E25" s="105">
        <v>400</v>
      </c>
    </row>
    <row r="26" spans="1:5" x14ac:dyDescent="0.3">
      <c r="A26" s="28" t="s">
        <v>180</v>
      </c>
      <c r="B26" s="28" t="s">
        <v>181</v>
      </c>
      <c r="C26" s="106">
        <v>1200</v>
      </c>
      <c r="D26" s="147">
        <v>869.61</v>
      </c>
      <c r="E26" s="106">
        <v>1100</v>
      </c>
    </row>
    <row r="27" spans="1:5" x14ac:dyDescent="0.3">
      <c r="A27" s="213" t="s">
        <v>767</v>
      </c>
      <c r="B27" s="213"/>
      <c r="C27" s="107">
        <f>SUM(C6:C26)</f>
        <v>43548</v>
      </c>
      <c r="D27" s="107">
        <f>SUM(D6:D26)</f>
        <v>46456.43</v>
      </c>
      <c r="E27" s="107">
        <f>SUM(E6:E26)</f>
        <v>52815</v>
      </c>
    </row>
    <row r="28" spans="1:5" x14ac:dyDescent="0.3">
      <c r="B28" s="53"/>
      <c r="C28" s="104"/>
      <c r="D28" s="95"/>
      <c r="E28" s="104"/>
    </row>
    <row r="29" spans="1:5" x14ac:dyDescent="0.3">
      <c r="A29" s="213" t="s">
        <v>768</v>
      </c>
      <c r="B29" s="213"/>
      <c r="C29" s="108"/>
      <c r="D29" s="93"/>
      <c r="E29" s="108"/>
    </row>
    <row r="30" spans="1:5" x14ac:dyDescent="0.3">
      <c r="A30" s="28" t="s">
        <v>605</v>
      </c>
      <c r="B30" s="28" t="s">
        <v>606</v>
      </c>
      <c r="C30" s="108">
        <v>100</v>
      </c>
      <c r="D30" s="148">
        <v>0</v>
      </c>
      <c r="E30" s="108">
        <v>100</v>
      </c>
    </row>
    <row r="31" spans="1:5" x14ac:dyDescent="0.3">
      <c r="A31" s="28" t="s">
        <v>400</v>
      </c>
      <c r="B31" s="28" t="s">
        <v>401</v>
      </c>
      <c r="C31" s="108">
        <v>200</v>
      </c>
      <c r="D31" s="148">
        <v>188.36</v>
      </c>
      <c r="E31" s="108">
        <v>185</v>
      </c>
    </row>
    <row r="32" spans="1:5" ht="14.5" thickBot="1" x14ac:dyDescent="0.35">
      <c r="A32" s="28" t="s">
        <v>392</v>
      </c>
      <c r="B32" s="28" t="s">
        <v>391</v>
      </c>
      <c r="C32" s="109">
        <v>3105</v>
      </c>
      <c r="D32" s="149">
        <v>3105</v>
      </c>
      <c r="E32" s="109">
        <v>3105</v>
      </c>
    </row>
    <row r="33" spans="1:5" x14ac:dyDescent="0.3">
      <c r="A33" s="213" t="s">
        <v>769</v>
      </c>
      <c r="B33" s="213"/>
      <c r="C33" s="110">
        <f>SUM(C30:C32)</f>
        <v>3405</v>
      </c>
      <c r="D33" s="110">
        <f>SUM(D30:D32)</f>
        <v>3293.36</v>
      </c>
      <c r="E33" s="110">
        <f>SUM(E30:E32)</f>
        <v>3390</v>
      </c>
    </row>
    <row r="34" spans="1:5" x14ac:dyDescent="0.3">
      <c r="B34" s="32"/>
      <c r="C34" s="104"/>
      <c r="D34" s="95"/>
      <c r="E34" s="104"/>
    </row>
    <row r="35" spans="1:5" x14ac:dyDescent="0.3">
      <c r="A35" s="213" t="s">
        <v>770</v>
      </c>
      <c r="B35" s="213"/>
      <c r="C35" s="102"/>
      <c r="D35" s="97"/>
      <c r="E35" s="102"/>
    </row>
    <row r="36" spans="1:5" x14ac:dyDescent="0.3">
      <c r="B36" s="53"/>
      <c r="C36" s="102"/>
      <c r="D36" s="97"/>
      <c r="E36" s="102"/>
    </row>
    <row r="37" spans="1:5" ht="28" x14ac:dyDescent="0.3">
      <c r="A37" s="28" t="s">
        <v>445</v>
      </c>
      <c r="B37" s="44" t="s">
        <v>584</v>
      </c>
      <c r="C37" s="102"/>
      <c r="D37" s="144">
        <v>30</v>
      </c>
      <c r="E37" s="102">
        <v>30</v>
      </c>
    </row>
    <row r="38" spans="1:5" ht="28.5" thickBot="1" x14ac:dyDescent="0.35">
      <c r="A38" s="28" t="s">
        <v>967</v>
      </c>
      <c r="B38" s="45" t="s">
        <v>968</v>
      </c>
      <c r="C38" s="103">
        <f>5899.4+5440.82</f>
        <v>11340.22</v>
      </c>
      <c r="D38" s="145">
        <v>7328.63</v>
      </c>
      <c r="E38" s="103">
        <v>7329</v>
      </c>
    </row>
    <row r="39" spans="1:5" x14ac:dyDescent="0.3">
      <c r="A39" s="213" t="s">
        <v>770</v>
      </c>
      <c r="B39" s="213"/>
      <c r="C39" s="104">
        <f>SUM(C37:C38)</f>
        <v>11340.22</v>
      </c>
      <c r="D39" s="104">
        <f>SUM(D37:D38)</f>
        <v>7358.63</v>
      </c>
      <c r="E39" s="104">
        <f>SUM(E37:E38)</f>
        <v>7359</v>
      </c>
    </row>
    <row r="40" spans="1:5" x14ac:dyDescent="0.3">
      <c r="B40" s="32"/>
      <c r="C40" s="104"/>
      <c r="D40" s="95"/>
      <c r="E40" s="104"/>
    </row>
    <row r="41" spans="1:5" x14ac:dyDescent="0.3">
      <c r="A41" s="211" t="s">
        <v>1015</v>
      </c>
      <c r="B41" s="211"/>
      <c r="C41" s="104">
        <f>C27+C33+C39</f>
        <v>58293.22</v>
      </c>
      <c r="D41" s="104">
        <f>D27+D33+D39</f>
        <v>57108.42</v>
      </c>
      <c r="E41" s="104">
        <f>E27+E33+E39</f>
        <v>63564</v>
      </c>
    </row>
    <row r="42" spans="1:5" x14ac:dyDescent="0.3">
      <c r="B42" s="32"/>
      <c r="C42" s="104"/>
      <c r="D42" s="95"/>
      <c r="E42" s="104"/>
    </row>
  </sheetData>
  <mergeCells count="8">
    <mergeCell ref="A41:B41"/>
    <mergeCell ref="A39:B39"/>
    <mergeCell ref="A3:B3"/>
    <mergeCell ref="A5:B5"/>
    <mergeCell ref="A27:B27"/>
    <mergeCell ref="A29:B29"/>
    <mergeCell ref="A33:B33"/>
    <mergeCell ref="A35:B35"/>
  </mergeCells>
  <phoneticPr fontId="0" type="noConversion"/>
  <printOptions gridLines="1" gridLinesSet="0"/>
  <pageMargins left="0.75" right="0" top="0.25" bottom="0.25" header="0.5" footer="0.5"/>
  <pageSetup orientation="portrait" r:id="rId1"/>
  <headerFooter alignWithMargins="0">
    <oddFooter>&amp;L&amp;"Arial,Bold"TOWN OF LOCKEPORT &amp;C&amp;D&amp;RPage &amp;P</oddFooter>
  </headerFooter>
  <rowBreaks count="1" manualBreakCount="1">
    <brk id="41" max="16383" man="1"/>
  </rowBreak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A1:E21"/>
  <sheetViews>
    <sheetView workbookViewId="0">
      <selection activeCell="C16" sqref="C16"/>
    </sheetView>
  </sheetViews>
  <sheetFormatPr defaultRowHeight="14" x14ac:dyDescent="0.3"/>
  <cols>
    <col min="1" max="1" width="13.1796875" style="28" bestFit="1" customWidth="1"/>
    <col min="2" max="2" width="29.1796875" style="28" bestFit="1" customWidth="1"/>
    <col min="3" max="3" width="10.453125" style="101" customWidth="1"/>
    <col min="4" max="4" width="13.453125" style="91" bestFit="1" customWidth="1"/>
    <col min="5" max="5" width="11" style="101" customWidth="1"/>
  </cols>
  <sheetData>
    <row r="1" spans="1:5" ht="28" x14ac:dyDescent="0.3">
      <c r="C1" s="99" t="str">
        <f>Revenue!E4</f>
        <v>2023/2024</v>
      </c>
      <c r="D1" s="99" t="str">
        <f>Revenue!F4</f>
        <v>2022/2023</v>
      </c>
      <c r="E1" s="99" t="str">
        <f>Revenue!G4</f>
        <v>2022/2023</v>
      </c>
    </row>
    <row r="2" spans="1:5" x14ac:dyDescent="0.3">
      <c r="C2" s="100" t="str">
        <f>Revenue!E5</f>
        <v>BUDGET</v>
      </c>
      <c r="D2" s="100" t="str">
        <f>Revenue!F5</f>
        <v>Actuals</v>
      </c>
      <c r="E2" s="100" t="str">
        <f>Revenue!G5</f>
        <v>Budget</v>
      </c>
    </row>
    <row r="3" spans="1:5" x14ac:dyDescent="0.3">
      <c r="A3" s="213" t="s">
        <v>771</v>
      </c>
      <c r="B3" s="213"/>
    </row>
    <row r="4" spans="1:5" x14ac:dyDescent="0.3">
      <c r="B4" s="53"/>
    </row>
    <row r="5" spans="1:5" x14ac:dyDescent="0.3">
      <c r="A5" s="211" t="s">
        <v>496</v>
      </c>
      <c r="B5" s="211"/>
    </row>
    <row r="6" spans="1:5" x14ac:dyDescent="0.3">
      <c r="A6" s="28" t="s">
        <v>201</v>
      </c>
      <c r="B6" s="28" t="s">
        <v>127</v>
      </c>
      <c r="C6" s="108"/>
      <c r="D6" s="148"/>
      <c r="E6" s="108"/>
    </row>
    <row r="7" spans="1:5" x14ac:dyDescent="0.3">
      <c r="A7" s="28" t="s">
        <v>191</v>
      </c>
      <c r="B7" s="28" t="s">
        <v>169</v>
      </c>
      <c r="C7" s="108">
        <v>729</v>
      </c>
      <c r="D7" s="148">
        <v>728.5</v>
      </c>
      <c r="E7" s="108">
        <v>728</v>
      </c>
    </row>
    <row r="8" spans="1:5" x14ac:dyDescent="0.3">
      <c r="A8" s="28" t="s">
        <v>194</v>
      </c>
      <c r="B8" s="28" t="s">
        <v>195</v>
      </c>
      <c r="C8" s="108">
        <v>112</v>
      </c>
      <c r="D8" s="148">
        <v>111.55</v>
      </c>
      <c r="E8" s="108">
        <v>130</v>
      </c>
    </row>
    <row r="9" spans="1:5" x14ac:dyDescent="0.3">
      <c r="A9" s="28" t="s">
        <v>410</v>
      </c>
      <c r="B9" s="28" t="s">
        <v>173</v>
      </c>
      <c r="C9" s="108">
        <f>D9*1.05</f>
        <v>1727.04</v>
      </c>
      <c r="D9" s="148">
        <v>1644.8</v>
      </c>
      <c r="E9" s="108">
        <v>1495</v>
      </c>
    </row>
    <row r="10" spans="1:5" x14ac:dyDescent="0.3">
      <c r="A10" s="28" t="s">
        <v>199</v>
      </c>
      <c r="B10" s="28" t="s">
        <v>105</v>
      </c>
      <c r="C10" s="108">
        <v>75</v>
      </c>
      <c r="D10" s="148">
        <v>53.64</v>
      </c>
      <c r="E10" s="108">
        <v>50</v>
      </c>
    </row>
    <row r="11" spans="1:5" x14ac:dyDescent="0.3">
      <c r="A11" s="28" t="s">
        <v>202</v>
      </c>
      <c r="B11" s="28" t="s">
        <v>116</v>
      </c>
      <c r="C11" s="108">
        <v>0</v>
      </c>
      <c r="D11" s="148">
        <v>0</v>
      </c>
      <c r="E11" s="108">
        <v>0</v>
      </c>
    </row>
    <row r="12" spans="1:5" x14ac:dyDescent="0.3">
      <c r="A12" s="28" t="s">
        <v>204</v>
      </c>
      <c r="B12" s="28" t="s">
        <v>69</v>
      </c>
      <c r="C12" s="108">
        <v>0</v>
      </c>
      <c r="D12" s="148">
        <v>0</v>
      </c>
      <c r="E12" s="108">
        <v>0</v>
      </c>
    </row>
    <row r="13" spans="1:5" x14ac:dyDescent="0.3">
      <c r="A13" s="28" t="s">
        <v>192</v>
      </c>
      <c r="B13" s="28" t="s">
        <v>167</v>
      </c>
      <c r="C13" s="108">
        <v>3000</v>
      </c>
      <c r="D13" s="148">
        <v>3065</v>
      </c>
      <c r="E13" s="108">
        <v>3000</v>
      </c>
    </row>
    <row r="14" spans="1:5" x14ac:dyDescent="0.3">
      <c r="A14" s="28" t="s">
        <v>203</v>
      </c>
      <c r="B14" s="28" t="s">
        <v>669</v>
      </c>
      <c r="C14" s="108">
        <v>2020</v>
      </c>
      <c r="D14" s="148">
        <v>1952.22</v>
      </c>
      <c r="E14" s="108">
        <v>2037</v>
      </c>
    </row>
    <row r="15" spans="1:5" x14ac:dyDescent="0.3">
      <c r="A15" s="28" t="s">
        <v>196</v>
      </c>
      <c r="B15" s="28" t="s">
        <v>183</v>
      </c>
      <c r="C15" s="108">
        <v>1171</v>
      </c>
      <c r="D15" s="148">
        <v>1170.97</v>
      </c>
      <c r="E15" s="108">
        <v>1350</v>
      </c>
    </row>
    <row r="16" spans="1:5" x14ac:dyDescent="0.3">
      <c r="A16" s="28" t="s">
        <v>197</v>
      </c>
      <c r="B16" s="28" t="s">
        <v>198</v>
      </c>
      <c r="C16" s="108">
        <v>500</v>
      </c>
      <c r="D16" s="148">
        <v>187.98</v>
      </c>
      <c r="E16" s="108">
        <v>500</v>
      </c>
    </row>
    <row r="17" spans="1:5" x14ac:dyDescent="0.3">
      <c r="A17" s="28" t="s">
        <v>200</v>
      </c>
      <c r="B17" s="28" t="s">
        <v>187</v>
      </c>
      <c r="C17" s="108">
        <v>100</v>
      </c>
      <c r="D17" s="148">
        <v>61.53</v>
      </c>
      <c r="E17" s="108">
        <v>100</v>
      </c>
    </row>
    <row r="18" spans="1:5" ht="14.5" thickBot="1" x14ac:dyDescent="0.35">
      <c r="A18" s="28" t="s">
        <v>193</v>
      </c>
      <c r="B18" s="28" t="s">
        <v>181</v>
      </c>
      <c r="C18" s="109">
        <v>1500</v>
      </c>
      <c r="D18" s="149">
        <v>1279.17</v>
      </c>
      <c r="E18" s="109">
        <v>750</v>
      </c>
    </row>
    <row r="19" spans="1:5" x14ac:dyDescent="0.3">
      <c r="A19" s="211" t="s">
        <v>497</v>
      </c>
      <c r="B19" s="211"/>
      <c r="C19" s="104">
        <f>SUM(C6:C18)</f>
        <v>10934.04</v>
      </c>
      <c r="D19" s="104">
        <f>SUM(D6:D18)</f>
        <v>10255.36</v>
      </c>
      <c r="E19" s="104">
        <f>SUM(E6:E18)</f>
        <v>10140</v>
      </c>
    </row>
    <row r="21" spans="1:5" x14ac:dyDescent="0.3">
      <c r="C21" s="108"/>
      <c r="D21" s="93"/>
      <c r="E21" s="108"/>
    </row>
  </sheetData>
  <mergeCells count="3">
    <mergeCell ref="A3:B3"/>
    <mergeCell ref="A5:B5"/>
    <mergeCell ref="A19:B19"/>
  </mergeCells>
  <phoneticPr fontId="0" type="noConversion"/>
  <printOptions gridLines="1" gridLinesSet="0"/>
  <pageMargins left="0.75" right="0" top="0.25" bottom="0.25" header="0.5" footer="0.5"/>
  <pageSetup orientation="portrait" r:id="rId1"/>
  <headerFooter alignWithMargins="0">
    <oddFooter>&amp;L&amp;"Arial,Bold"TOWN OF LOCKEPORT &amp;C&amp;D&amp;RPage &amp;P</oddFooter>
  </headerFooter>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E10"/>
  <sheetViews>
    <sheetView workbookViewId="0"/>
  </sheetViews>
  <sheetFormatPr defaultRowHeight="14" x14ac:dyDescent="0.3"/>
  <cols>
    <col min="1" max="1" width="13.1796875" style="28" bestFit="1" customWidth="1"/>
    <col min="2" max="2" width="20.54296875" style="28" bestFit="1" customWidth="1"/>
    <col min="3" max="3" width="11" style="101" bestFit="1" customWidth="1"/>
    <col min="4" max="4" width="11.81640625" style="61" bestFit="1" customWidth="1"/>
    <col min="5" max="5" width="11" style="101" bestFit="1" customWidth="1"/>
  </cols>
  <sheetData>
    <row r="1" spans="1:5" x14ac:dyDescent="0.3">
      <c r="C1" s="99" t="str">
        <f>Revenue!E4</f>
        <v>2023/2024</v>
      </c>
      <c r="D1" s="57" t="str">
        <f>Revenue!F4</f>
        <v>2022/2023</v>
      </c>
      <c r="E1" s="99" t="str">
        <f>Revenue!G4</f>
        <v>2022/2023</v>
      </c>
    </row>
    <row r="2" spans="1:5" x14ac:dyDescent="0.3">
      <c r="A2" s="213" t="s">
        <v>498</v>
      </c>
      <c r="B2" s="213"/>
      <c r="C2" s="100" t="str">
        <f>Revenue!E5</f>
        <v>BUDGET</v>
      </c>
      <c r="D2" s="58" t="str">
        <f>Revenue!F5</f>
        <v>Actuals</v>
      </c>
      <c r="E2" s="100" t="s">
        <v>0</v>
      </c>
    </row>
    <row r="4" spans="1:5" x14ac:dyDescent="0.3">
      <c r="A4" s="211" t="s">
        <v>205</v>
      </c>
      <c r="B4" s="211"/>
    </row>
    <row r="5" spans="1:5" ht="14.5" thickBot="1" x14ac:dyDescent="0.35">
      <c r="A5" s="28" t="s">
        <v>206</v>
      </c>
      <c r="B5" s="28" t="s">
        <v>207</v>
      </c>
      <c r="C5" s="103">
        <v>300</v>
      </c>
      <c r="D5" s="64">
        <v>0</v>
      </c>
      <c r="E5" s="103">
        <v>300</v>
      </c>
    </row>
    <row r="6" spans="1:5" x14ac:dyDescent="0.3">
      <c r="C6" s="102"/>
      <c r="D6" s="63"/>
      <c r="E6" s="102"/>
    </row>
    <row r="7" spans="1:5" x14ac:dyDescent="0.3">
      <c r="A7" s="211" t="s">
        <v>208</v>
      </c>
      <c r="B7" s="211"/>
      <c r="C7" s="104">
        <f>SUM(C5)</f>
        <v>300</v>
      </c>
      <c r="D7" s="62">
        <f>SUM(D5:D6)</f>
        <v>0</v>
      </c>
      <c r="E7" s="104">
        <f>SUM(E5:E6)</f>
        <v>300</v>
      </c>
    </row>
    <row r="8" spans="1:5" x14ac:dyDescent="0.3">
      <c r="C8" s="102"/>
      <c r="D8" s="63"/>
      <c r="E8" s="102"/>
    </row>
    <row r="9" spans="1:5" x14ac:dyDescent="0.3">
      <c r="B9" s="32"/>
      <c r="C9" s="104"/>
      <c r="D9" s="62"/>
      <c r="E9" s="104"/>
    </row>
    <row r="10" spans="1:5" x14ac:dyDescent="0.3">
      <c r="A10" s="213" t="s">
        <v>623</v>
      </c>
      <c r="B10" s="213"/>
      <c r="C10" s="104">
        <f>Police!C18+FireProtection!C41+FirstResponders!C19+AnimalControl!C7</f>
        <v>278905.46649999998</v>
      </c>
      <c r="D10" s="104">
        <f>Police!D18+FireProtection!D41+FirstResponders!D19+AnimalControl!D7</f>
        <v>264934.26999999996</v>
      </c>
      <c r="E10" s="104">
        <f>Police!E18+FireProtection!E41+FirstResponders!E19+AnimalControl!E7</f>
        <v>271655</v>
      </c>
    </row>
  </sheetData>
  <mergeCells count="4">
    <mergeCell ref="A2:B2"/>
    <mergeCell ref="A4:B4"/>
    <mergeCell ref="A7:B7"/>
    <mergeCell ref="A10:B10"/>
  </mergeCells>
  <phoneticPr fontId="0" type="noConversion"/>
  <printOptions gridLines="1" gridLinesSet="0"/>
  <pageMargins left="0.75" right="0" top="0.25" bottom="0.25" header="0.5" footer="0.5"/>
  <pageSetup orientation="portrait" r:id="rId1"/>
  <headerFooter alignWithMargins="0">
    <oddFooter>&amp;L&amp;"Arial,Bold"TOWN OF LOCKEPORT&amp;C&amp;D&amp;RPage &amp;P</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dimension ref="A1:G76"/>
  <sheetViews>
    <sheetView topLeftCell="A35" zoomScale="110" zoomScaleNormal="110" workbookViewId="0">
      <selection activeCell="B44" sqref="B44"/>
    </sheetView>
  </sheetViews>
  <sheetFormatPr defaultRowHeight="14" x14ac:dyDescent="0.3"/>
  <cols>
    <col min="1" max="1" width="13.1796875" style="28" bestFit="1" customWidth="1"/>
    <col min="2" max="2" width="29.453125" style="28" customWidth="1"/>
    <col min="3" max="3" width="11" style="101" bestFit="1" customWidth="1"/>
    <col min="4" max="4" width="13.453125" style="101" bestFit="1" customWidth="1"/>
    <col min="5" max="5" width="11" style="101" bestFit="1" customWidth="1"/>
  </cols>
  <sheetData>
    <row r="1" spans="1:7" x14ac:dyDescent="0.3">
      <c r="C1" s="99" t="str">
        <f>Revenue!E4</f>
        <v>2023/2024</v>
      </c>
      <c r="D1" s="99" t="str">
        <f>Revenue!F4</f>
        <v>2022/2023</v>
      </c>
      <c r="E1" s="99" t="str">
        <f>Revenue!G4</f>
        <v>2022/2023</v>
      </c>
    </row>
    <row r="2" spans="1:7" x14ac:dyDescent="0.3">
      <c r="C2" s="100" t="str">
        <f>Revenue!E5</f>
        <v>BUDGET</v>
      </c>
      <c r="D2" s="100" t="str">
        <f>Revenue!F5</f>
        <v>Actuals</v>
      </c>
      <c r="E2" s="100" t="str">
        <f>Revenue!G5</f>
        <v>Budget</v>
      </c>
    </row>
    <row r="4" spans="1:7" x14ac:dyDescent="0.3">
      <c r="A4" s="211" t="s">
        <v>209</v>
      </c>
      <c r="B4" s="211"/>
    </row>
    <row r="6" spans="1:7" s="15" customFormat="1" x14ac:dyDescent="0.3">
      <c r="A6" s="213" t="s">
        <v>772</v>
      </c>
      <c r="B6" s="213"/>
      <c r="C6" s="101"/>
      <c r="D6" s="101"/>
      <c r="E6" s="101"/>
    </row>
    <row r="7" spans="1:7" s="15" customFormat="1" x14ac:dyDescent="0.3">
      <c r="A7" s="28" t="s">
        <v>221</v>
      </c>
      <c r="B7" s="28" t="s">
        <v>127</v>
      </c>
      <c r="C7" s="108">
        <v>100</v>
      </c>
      <c r="D7" s="151">
        <v>0</v>
      </c>
      <c r="E7" s="108">
        <v>100</v>
      </c>
    </row>
    <row r="8" spans="1:7" s="15" customFormat="1" x14ac:dyDescent="0.3">
      <c r="A8" s="28" t="s">
        <v>222</v>
      </c>
      <c r="B8" s="28" t="s">
        <v>114</v>
      </c>
      <c r="C8" s="108">
        <v>100</v>
      </c>
      <c r="D8" s="151">
        <v>0</v>
      </c>
      <c r="E8" s="108">
        <v>100</v>
      </c>
    </row>
    <row r="9" spans="1:7" s="15" customFormat="1" x14ac:dyDescent="0.3">
      <c r="A9" s="28" t="s">
        <v>210</v>
      </c>
      <c r="B9" s="45" t="s">
        <v>945</v>
      </c>
      <c r="C9" s="105">
        <v>46950.91</v>
      </c>
      <c r="D9" s="130">
        <v>44370.38</v>
      </c>
      <c r="E9" s="105">
        <v>45037</v>
      </c>
    </row>
    <row r="10" spans="1:7" s="15" customFormat="1" x14ac:dyDescent="0.3">
      <c r="A10" s="28" t="s">
        <v>211</v>
      </c>
      <c r="B10" s="45" t="s">
        <v>946</v>
      </c>
      <c r="C10" s="105">
        <v>42163.97</v>
      </c>
      <c r="D10" s="130">
        <v>39198.36</v>
      </c>
      <c r="E10" s="105">
        <v>40334</v>
      </c>
    </row>
    <row r="11" spans="1:7" s="15" customFormat="1" x14ac:dyDescent="0.3">
      <c r="A11" s="28" t="s">
        <v>944</v>
      </c>
      <c r="B11" s="45" t="s">
        <v>947</v>
      </c>
      <c r="C11" s="105">
        <v>11808</v>
      </c>
      <c r="D11" s="130">
        <v>13254.95</v>
      </c>
      <c r="E11" s="105">
        <v>14369</v>
      </c>
      <c r="F11" s="98">
        <v>11807.74</v>
      </c>
      <c r="G11" s="98" t="s">
        <v>995</v>
      </c>
    </row>
    <row r="12" spans="1:7" s="15" customFormat="1" x14ac:dyDescent="0.3">
      <c r="A12" s="28" t="s">
        <v>212</v>
      </c>
      <c r="B12" s="28" t="s">
        <v>213</v>
      </c>
      <c r="C12" s="108">
        <f>(C9+C10)*0.02*1.4</f>
        <v>2495.2166400000001</v>
      </c>
      <c r="D12" s="151">
        <v>2137.7399999999998</v>
      </c>
      <c r="E12" s="108">
        <v>2390</v>
      </c>
    </row>
    <row r="13" spans="1:7" s="15" customFormat="1" x14ac:dyDescent="0.3">
      <c r="A13" s="28" t="s">
        <v>214</v>
      </c>
      <c r="B13" s="28" t="s">
        <v>63</v>
      </c>
      <c r="C13" s="108">
        <f>(C9+C10+C11)*0.054</f>
        <v>5449.8355200000005</v>
      </c>
      <c r="D13" s="151">
        <v>5170.62</v>
      </c>
      <c r="E13" s="108">
        <v>4700</v>
      </c>
    </row>
    <row r="14" spans="1:7" s="15" customFormat="1" x14ac:dyDescent="0.3">
      <c r="A14" s="28" t="s">
        <v>215</v>
      </c>
      <c r="B14" s="28" t="s">
        <v>216</v>
      </c>
      <c r="C14" s="108">
        <f>(C9+C10)*0.04</f>
        <v>3564.5952000000002</v>
      </c>
      <c r="D14" s="151">
        <v>2552.58</v>
      </c>
      <c r="E14" s="108">
        <v>3415</v>
      </c>
    </row>
    <row r="15" spans="1:7" s="15" customFormat="1" x14ac:dyDescent="0.3">
      <c r="A15" s="28" t="s">
        <v>217</v>
      </c>
      <c r="B15" s="28" t="s">
        <v>73</v>
      </c>
      <c r="C15" s="108">
        <v>519</v>
      </c>
      <c r="D15" s="151">
        <v>518.75</v>
      </c>
      <c r="E15" s="108">
        <v>505</v>
      </c>
    </row>
    <row r="16" spans="1:7" s="15" customFormat="1" x14ac:dyDescent="0.3">
      <c r="A16" s="28" t="s">
        <v>219</v>
      </c>
      <c r="B16" s="28" t="s">
        <v>220</v>
      </c>
      <c r="C16" s="108">
        <f>(C9+C10)/100*2.97</f>
        <v>2646.7119360000002</v>
      </c>
      <c r="D16" s="151">
        <v>2649.36</v>
      </c>
      <c r="E16" s="108">
        <v>1844</v>
      </c>
    </row>
    <row r="17" spans="1:5" s="15" customFormat="1" x14ac:dyDescent="0.3">
      <c r="A17" s="28" t="s">
        <v>228</v>
      </c>
      <c r="B17" s="28" t="s">
        <v>98</v>
      </c>
      <c r="C17" s="108">
        <v>2008</v>
      </c>
      <c r="D17" s="151">
        <v>2008.43</v>
      </c>
      <c r="E17" s="108">
        <v>1354</v>
      </c>
    </row>
    <row r="18" spans="1:5" s="15" customFormat="1" x14ac:dyDescent="0.3">
      <c r="A18" s="28" t="s">
        <v>227</v>
      </c>
      <c r="B18" s="28" t="s">
        <v>178</v>
      </c>
      <c r="C18" s="108">
        <v>8500</v>
      </c>
      <c r="D18" s="151">
        <v>79.930000000000007</v>
      </c>
      <c r="E18" s="108">
        <v>500</v>
      </c>
    </row>
    <row r="19" spans="1:5" s="15" customFormat="1" x14ac:dyDescent="0.3">
      <c r="A19" s="28" t="s">
        <v>226</v>
      </c>
      <c r="B19" s="28" t="s">
        <v>173</v>
      </c>
      <c r="C19" s="108">
        <f>D19*1.05</f>
        <v>524.79000000000008</v>
      </c>
      <c r="D19" s="151">
        <v>499.8</v>
      </c>
      <c r="E19" s="108">
        <v>583</v>
      </c>
    </row>
    <row r="20" spans="1:5" s="15" customFormat="1" x14ac:dyDescent="0.3">
      <c r="A20" s="28" t="s">
        <v>230</v>
      </c>
      <c r="B20" s="28" t="s">
        <v>103</v>
      </c>
      <c r="C20" s="108">
        <v>75</v>
      </c>
      <c r="D20" s="151">
        <v>69.709999999999994</v>
      </c>
      <c r="E20" s="108">
        <v>75</v>
      </c>
    </row>
    <row r="21" spans="1:5" s="15" customFormat="1" x14ac:dyDescent="0.3">
      <c r="A21" s="28" t="s">
        <v>232</v>
      </c>
      <c r="B21" s="28" t="s">
        <v>105</v>
      </c>
      <c r="C21" s="108">
        <v>500</v>
      </c>
      <c r="D21" s="151">
        <v>308.82</v>
      </c>
      <c r="E21" s="108">
        <v>500</v>
      </c>
    </row>
    <row r="22" spans="1:5" s="15" customFormat="1" x14ac:dyDescent="0.3">
      <c r="A22" s="28" t="s">
        <v>229</v>
      </c>
      <c r="B22" s="28" t="s">
        <v>111</v>
      </c>
      <c r="C22" s="108">
        <v>900</v>
      </c>
      <c r="D22" s="151">
        <v>880.99</v>
      </c>
      <c r="E22" s="108">
        <v>1000</v>
      </c>
    </row>
    <row r="23" spans="1:5" s="15" customFormat="1" x14ac:dyDescent="0.3">
      <c r="A23" s="45" t="s">
        <v>223</v>
      </c>
      <c r="B23" s="28" t="s">
        <v>116</v>
      </c>
      <c r="C23" s="108">
        <v>100</v>
      </c>
      <c r="D23" s="151">
        <v>61.22</v>
      </c>
      <c r="E23" s="108">
        <v>160</v>
      </c>
    </row>
    <row r="24" spans="1:5" s="15" customFormat="1" x14ac:dyDescent="0.3">
      <c r="A24" s="45" t="s">
        <v>1023</v>
      </c>
      <c r="B24" s="28" t="s">
        <v>118</v>
      </c>
      <c r="C24" s="108"/>
      <c r="D24" s="151"/>
      <c r="E24" s="108"/>
    </row>
    <row r="25" spans="1:5" s="15" customFormat="1" ht="28" x14ac:dyDescent="0.3">
      <c r="A25" s="28" t="s">
        <v>882</v>
      </c>
      <c r="B25" s="28" t="s">
        <v>883</v>
      </c>
      <c r="C25" s="108">
        <v>1000</v>
      </c>
      <c r="D25" s="151">
        <v>202.48</v>
      </c>
      <c r="E25" s="108">
        <v>1000</v>
      </c>
    </row>
    <row r="26" spans="1:5" s="15" customFormat="1" x14ac:dyDescent="0.3">
      <c r="A26" s="28" t="s">
        <v>233</v>
      </c>
      <c r="B26" s="28" t="s">
        <v>234</v>
      </c>
      <c r="C26" s="108">
        <v>0</v>
      </c>
      <c r="D26" s="151">
        <v>276.5</v>
      </c>
      <c r="E26" s="108">
        <v>277</v>
      </c>
    </row>
    <row r="27" spans="1:5" s="15" customFormat="1" x14ac:dyDescent="0.3">
      <c r="A27" s="28" t="s">
        <v>236</v>
      </c>
      <c r="B27" s="28" t="s">
        <v>183</v>
      </c>
      <c r="C27" s="108">
        <v>1768</v>
      </c>
      <c r="D27" s="151">
        <v>1768.27</v>
      </c>
      <c r="E27" s="108">
        <v>2116</v>
      </c>
    </row>
    <row r="28" spans="1:5" s="15" customFormat="1" x14ac:dyDescent="0.3">
      <c r="A28" s="28" t="s">
        <v>237</v>
      </c>
      <c r="B28" s="28" t="s">
        <v>238</v>
      </c>
      <c r="C28" s="108">
        <v>1500</v>
      </c>
      <c r="D28" s="151">
        <v>297.35000000000002</v>
      </c>
      <c r="E28" s="108">
        <v>1500</v>
      </c>
    </row>
    <row r="29" spans="1:5" s="15" customFormat="1" x14ac:dyDescent="0.3">
      <c r="A29" s="28" t="s">
        <v>231</v>
      </c>
      <c r="B29" s="45" t="s">
        <v>187</v>
      </c>
      <c r="C29" s="108">
        <v>1815</v>
      </c>
      <c r="D29" s="151">
        <v>1015.8</v>
      </c>
      <c r="E29" s="108">
        <v>2000</v>
      </c>
    </row>
    <row r="30" spans="1:5" s="15" customFormat="1" x14ac:dyDescent="0.3">
      <c r="A30" s="28" t="s">
        <v>235</v>
      </c>
      <c r="B30" s="28" t="s">
        <v>181</v>
      </c>
      <c r="C30" s="108">
        <v>4500</v>
      </c>
      <c r="D30" s="151">
        <v>4322.4799999999996</v>
      </c>
      <c r="E30" s="108">
        <v>4500</v>
      </c>
    </row>
    <row r="31" spans="1:5" s="15" customFormat="1" x14ac:dyDescent="0.3">
      <c r="A31" s="28" t="s">
        <v>224</v>
      </c>
      <c r="B31" s="28" t="s">
        <v>225</v>
      </c>
      <c r="C31" s="111">
        <v>400</v>
      </c>
      <c r="D31" s="152">
        <v>400</v>
      </c>
      <c r="E31" s="111">
        <v>400</v>
      </c>
    </row>
    <row r="32" spans="1:5" s="15" customFormat="1" x14ac:dyDescent="0.3">
      <c r="A32" s="213" t="s">
        <v>773</v>
      </c>
      <c r="B32" s="213"/>
      <c r="C32" s="110">
        <f>SUM(C7:C31)</f>
        <v>139389.02929599999</v>
      </c>
      <c r="D32" s="110">
        <f>SUM(D7:D31)</f>
        <v>122044.52</v>
      </c>
      <c r="E32" s="110">
        <f>SUM(E7:E31)</f>
        <v>128759</v>
      </c>
    </row>
    <row r="33" spans="1:5" s="15" customFormat="1" x14ac:dyDescent="0.3">
      <c r="A33" s="28"/>
      <c r="B33" s="28"/>
      <c r="C33" s="101"/>
      <c r="D33" s="101"/>
      <c r="E33" s="101"/>
    </row>
    <row r="34" spans="1:5" s="15" customFormat="1" x14ac:dyDescent="0.3">
      <c r="A34" s="213" t="s">
        <v>499</v>
      </c>
      <c r="B34" s="213"/>
      <c r="C34" s="101"/>
      <c r="D34" s="101"/>
      <c r="E34" s="101"/>
    </row>
    <row r="35" spans="1:5" s="15" customFormat="1" ht="14.5" thickBot="1" x14ac:dyDescent="0.35">
      <c r="A35" s="28" t="s">
        <v>248</v>
      </c>
      <c r="B35" s="28" t="s">
        <v>249</v>
      </c>
      <c r="C35" s="109">
        <v>19000</v>
      </c>
      <c r="D35" s="153">
        <v>18965.939999999999</v>
      </c>
      <c r="E35" s="109">
        <v>19000</v>
      </c>
    </row>
    <row r="36" spans="1:5" s="15" customFormat="1" x14ac:dyDescent="0.3">
      <c r="A36" s="213" t="s">
        <v>500</v>
      </c>
      <c r="B36" s="213"/>
      <c r="C36" s="104">
        <f>C35</f>
        <v>19000</v>
      </c>
      <c r="D36" s="104">
        <f>D35</f>
        <v>18965.939999999999</v>
      </c>
      <c r="E36" s="104">
        <f>E35</f>
        <v>19000</v>
      </c>
    </row>
    <row r="37" spans="1:5" s="15" customFormat="1" x14ac:dyDescent="0.3">
      <c r="A37" s="28"/>
      <c r="B37" s="28"/>
      <c r="C37" s="101"/>
      <c r="D37" s="101"/>
      <c r="E37" s="101"/>
    </row>
    <row r="38" spans="1:5" s="15" customFormat="1" x14ac:dyDescent="0.3">
      <c r="A38" s="213" t="s">
        <v>774</v>
      </c>
      <c r="B38" s="213"/>
      <c r="C38" s="101"/>
      <c r="D38" s="101"/>
      <c r="E38" s="101"/>
    </row>
    <row r="39" spans="1:5" s="15" customFormat="1" x14ac:dyDescent="0.3">
      <c r="A39" s="28" t="s">
        <v>241</v>
      </c>
      <c r="B39" s="28" t="s">
        <v>398</v>
      </c>
      <c r="C39" s="108">
        <v>1500</v>
      </c>
      <c r="D39" s="151">
        <v>1411.76</v>
      </c>
      <c r="E39" s="108">
        <v>3200</v>
      </c>
    </row>
    <row r="40" spans="1:5" s="15" customFormat="1" x14ac:dyDescent="0.3">
      <c r="A40" s="28" t="s">
        <v>465</v>
      </c>
      <c r="B40" s="28" t="s">
        <v>466</v>
      </c>
      <c r="C40" s="108"/>
      <c r="D40" s="154"/>
      <c r="E40" s="108"/>
    </row>
    <row r="41" spans="1:5" s="15" customFormat="1" ht="28" x14ac:dyDescent="0.3">
      <c r="A41" s="28" t="s">
        <v>242</v>
      </c>
      <c r="B41" s="28" t="s">
        <v>243</v>
      </c>
      <c r="C41" s="108">
        <v>500</v>
      </c>
      <c r="D41" s="151">
        <v>348.29</v>
      </c>
      <c r="E41" s="108">
        <v>500</v>
      </c>
    </row>
    <row r="42" spans="1:5" s="15" customFormat="1" ht="28" x14ac:dyDescent="0.3">
      <c r="A42" s="28" t="s">
        <v>239</v>
      </c>
      <c r="B42" s="45" t="s">
        <v>561</v>
      </c>
      <c r="C42" s="108">
        <v>5000</v>
      </c>
      <c r="D42" s="151">
        <v>1782.55</v>
      </c>
      <c r="E42" s="108">
        <v>5000</v>
      </c>
    </row>
    <row r="43" spans="1:5" s="15" customFormat="1" x14ac:dyDescent="0.3">
      <c r="A43" s="28" t="s">
        <v>240</v>
      </c>
      <c r="B43" s="45" t="s">
        <v>390</v>
      </c>
      <c r="C43" s="108">
        <v>12500</v>
      </c>
      <c r="D43" s="151">
        <v>10212.99</v>
      </c>
      <c r="E43" s="108">
        <v>12500</v>
      </c>
    </row>
    <row r="44" spans="1:5" s="15" customFormat="1" x14ac:dyDescent="0.3">
      <c r="A44" s="28" t="s">
        <v>244</v>
      </c>
      <c r="B44" s="28" t="s">
        <v>245</v>
      </c>
      <c r="C44" s="108">
        <f>23787+6800+1000</f>
        <v>31587</v>
      </c>
      <c r="D44" s="151">
        <v>29650.5</v>
      </c>
      <c r="E44" s="108">
        <v>70000</v>
      </c>
    </row>
    <row r="45" spans="1:5" s="15" customFormat="1" x14ac:dyDescent="0.3">
      <c r="A45" s="28" t="s">
        <v>246</v>
      </c>
      <c r="B45" s="28" t="s">
        <v>247</v>
      </c>
      <c r="C45" s="108">
        <v>10000</v>
      </c>
      <c r="D45" s="151">
        <v>4359.16</v>
      </c>
      <c r="E45" s="108">
        <v>1500</v>
      </c>
    </row>
    <row r="46" spans="1:5" s="15" customFormat="1" ht="14.5" thickBot="1" x14ac:dyDescent="0.35">
      <c r="A46" s="28" t="s">
        <v>250</v>
      </c>
      <c r="B46" s="28" t="s">
        <v>251</v>
      </c>
      <c r="C46" s="109">
        <v>1200</v>
      </c>
      <c r="D46" s="153">
        <v>1181.57</v>
      </c>
      <c r="E46" s="109">
        <v>500</v>
      </c>
    </row>
    <row r="47" spans="1:5" s="15" customFormat="1" x14ac:dyDescent="0.3">
      <c r="A47" s="213" t="s">
        <v>775</v>
      </c>
      <c r="B47" s="213"/>
      <c r="C47" s="104">
        <f>SUM(C39:C46)</f>
        <v>62287</v>
      </c>
      <c r="D47" s="104">
        <f>SUM(D39:D46)</f>
        <v>48946.82</v>
      </c>
      <c r="E47" s="104">
        <f>SUM(E39:E46)</f>
        <v>93200</v>
      </c>
    </row>
    <row r="48" spans="1:5" s="15" customFormat="1" x14ac:dyDescent="0.3">
      <c r="A48" s="28"/>
      <c r="B48" s="28"/>
      <c r="C48" s="108"/>
      <c r="D48" s="108"/>
      <c r="E48" s="108"/>
    </row>
    <row r="49" spans="1:5" s="15" customFormat="1" x14ac:dyDescent="0.3">
      <c r="A49" s="213" t="s">
        <v>776</v>
      </c>
      <c r="B49" s="213"/>
      <c r="C49" s="108"/>
      <c r="D49" s="108"/>
      <c r="E49" s="108"/>
    </row>
    <row r="50" spans="1:5" s="15" customFormat="1" ht="28" x14ac:dyDescent="0.3">
      <c r="A50" s="28" t="s">
        <v>671</v>
      </c>
      <c r="B50" s="28" t="s">
        <v>672</v>
      </c>
      <c r="C50" s="108">
        <f>192.33+192.33</f>
        <v>384.66</v>
      </c>
      <c r="D50" s="151">
        <v>415.56</v>
      </c>
      <c r="E50" s="108">
        <v>416</v>
      </c>
    </row>
    <row r="51" spans="1:5" s="15" customFormat="1" ht="28" x14ac:dyDescent="0.3">
      <c r="A51" s="28" t="s">
        <v>455</v>
      </c>
      <c r="B51" s="28" t="s">
        <v>585</v>
      </c>
      <c r="C51" s="108"/>
      <c r="D51" s="151">
        <v>127.32</v>
      </c>
      <c r="E51" s="108">
        <v>127</v>
      </c>
    </row>
    <row r="52" spans="1:5" s="15" customFormat="1" ht="28" x14ac:dyDescent="0.3">
      <c r="A52" s="28" t="s">
        <v>588</v>
      </c>
      <c r="B52" s="28" t="s">
        <v>589</v>
      </c>
      <c r="C52" s="108">
        <f>261.27*2</f>
        <v>522.54</v>
      </c>
      <c r="D52" s="151">
        <v>673.46</v>
      </c>
      <c r="E52" s="108">
        <v>673</v>
      </c>
    </row>
    <row r="53" spans="1:5" s="15" customFormat="1" x14ac:dyDescent="0.3">
      <c r="A53" s="28"/>
      <c r="B53" s="28"/>
      <c r="C53" s="111"/>
      <c r="D53" s="111"/>
      <c r="E53" s="111"/>
    </row>
    <row r="54" spans="1:5" s="15" customFormat="1" x14ac:dyDescent="0.3">
      <c r="A54" s="213" t="s">
        <v>777</v>
      </c>
      <c r="B54" s="213"/>
      <c r="C54" s="110">
        <f>SUM(C50:C53)</f>
        <v>907.2</v>
      </c>
      <c r="D54" s="110">
        <f>SUM(D50:D53)</f>
        <v>1216.3400000000001</v>
      </c>
      <c r="E54" s="110">
        <f>SUM(E50:E53)</f>
        <v>1216</v>
      </c>
    </row>
    <row r="55" spans="1:5" s="15" customFormat="1" x14ac:dyDescent="0.3">
      <c r="A55" s="28"/>
      <c r="B55" s="32"/>
      <c r="C55" s="108"/>
      <c r="D55" s="108"/>
      <c r="E55" s="108"/>
    </row>
    <row r="56" spans="1:5" s="15" customFormat="1" x14ac:dyDescent="0.3">
      <c r="A56" s="213" t="s">
        <v>778</v>
      </c>
      <c r="B56" s="213"/>
      <c r="C56" s="110">
        <f>C32+C36+C47+C54</f>
        <v>221583.229296</v>
      </c>
      <c r="D56" s="110">
        <f>D32+D36+D47+D54</f>
        <v>191173.62</v>
      </c>
      <c r="E56" s="110">
        <f>E32+E36+E47+E54</f>
        <v>242175</v>
      </c>
    </row>
    <row r="57" spans="1:5" s="15" customFormat="1" x14ac:dyDescent="0.3">
      <c r="A57" s="28"/>
      <c r="B57" s="28"/>
      <c r="C57" s="101"/>
      <c r="D57" s="101"/>
      <c r="E57" s="101"/>
    </row>
    <row r="58" spans="1:5" s="15" customFormat="1" x14ac:dyDescent="0.3">
      <c r="A58" s="28"/>
      <c r="B58" s="28"/>
      <c r="C58" s="101"/>
      <c r="D58" s="101"/>
      <c r="E58" s="101"/>
    </row>
    <row r="59" spans="1:5" s="15" customFormat="1" x14ac:dyDescent="0.3">
      <c r="A59" s="28"/>
      <c r="B59" s="28"/>
      <c r="C59" s="101"/>
      <c r="D59" s="101"/>
      <c r="E59" s="101"/>
    </row>
    <row r="60" spans="1:5" s="15" customFormat="1" x14ac:dyDescent="0.3">
      <c r="A60" s="28"/>
      <c r="B60" s="28"/>
      <c r="C60" s="101"/>
      <c r="D60" s="101"/>
      <c r="E60" s="101"/>
    </row>
    <row r="61" spans="1:5" s="15" customFormat="1" x14ac:dyDescent="0.3">
      <c r="A61" s="28"/>
      <c r="B61" s="28"/>
      <c r="C61" s="101"/>
      <c r="D61" s="101"/>
      <c r="E61" s="101"/>
    </row>
    <row r="62" spans="1:5" s="15" customFormat="1" x14ac:dyDescent="0.3">
      <c r="A62" s="28"/>
      <c r="B62" s="28"/>
      <c r="C62" s="101"/>
      <c r="D62" s="101"/>
      <c r="E62" s="101"/>
    </row>
    <row r="63" spans="1:5" s="15" customFormat="1" x14ac:dyDescent="0.3">
      <c r="A63" s="28"/>
      <c r="B63" s="28"/>
      <c r="C63" s="101"/>
      <c r="D63" s="101"/>
      <c r="E63" s="101"/>
    </row>
    <row r="64" spans="1:5" s="15" customFormat="1" x14ac:dyDescent="0.3">
      <c r="A64" s="28"/>
      <c r="B64" s="28"/>
      <c r="C64" s="101"/>
      <c r="D64" s="101"/>
      <c r="E64" s="101"/>
    </row>
    <row r="65" spans="1:5" s="15" customFormat="1" x14ac:dyDescent="0.3">
      <c r="A65" s="28"/>
      <c r="B65" s="28"/>
      <c r="C65" s="101"/>
      <c r="D65" s="101"/>
      <c r="E65" s="101"/>
    </row>
    <row r="66" spans="1:5" s="15" customFormat="1" x14ac:dyDescent="0.3">
      <c r="A66" s="28"/>
      <c r="B66" s="28"/>
      <c r="C66" s="101"/>
      <c r="D66" s="101"/>
      <c r="E66" s="101"/>
    </row>
    <row r="67" spans="1:5" s="15" customFormat="1" x14ac:dyDescent="0.3">
      <c r="A67" s="28"/>
      <c r="B67" s="28"/>
      <c r="C67" s="101"/>
      <c r="D67" s="101"/>
      <c r="E67" s="101"/>
    </row>
    <row r="68" spans="1:5" s="15" customFormat="1" x14ac:dyDescent="0.3">
      <c r="A68" s="28"/>
      <c r="B68" s="28"/>
      <c r="C68" s="101"/>
      <c r="D68" s="101"/>
      <c r="E68" s="101"/>
    </row>
    <row r="69" spans="1:5" s="15" customFormat="1" x14ac:dyDescent="0.3">
      <c r="A69" s="28"/>
      <c r="B69" s="28"/>
      <c r="C69" s="101"/>
      <c r="D69" s="101"/>
      <c r="E69" s="101"/>
    </row>
    <row r="70" spans="1:5" s="15" customFormat="1" x14ac:dyDescent="0.3">
      <c r="A70" s="28"/>
      <c r="B70" s="28"/>
      <c r="C70" s="101"/>
      <c r="D70" s="101"/>
      <c r="E70" s="101"/>
    </row>
    <row r="71" spans="1:5" s="15" customFormat="1" x14ac:dyDescent="0.3">
      <c r="A71" s="28"/>
      <c r="B71" s="28"/>
      <c r="C71" s="101"/>
      <c r="D71" s="101"/>
      <c r="E71" s="101"/>
    </row>
    <row r="72" spans="1:5" s="15" customFormat="1" x14ac:dyDescent="0.3">
      <c r="A72" s="28"/>
      <c r="B72" s="28"/>
      <c r="C72" s="101"/>
      <c r="D72" s="101"/>
      <c r="E72" s="101"/>
    </row>
    <row r="73" spans="1:5" s="15" customFormat="1" x14ac:dyDescent="0.3">
      <c r="A73" s="28"/>
      <c r="B73" s="28"/>
      <c r="C73" s="101"/>
      <c r="D73" s="101"/>
      <c r="E73" s="101"/>
    </row>
    <row r="74" spans="1:5" s="15" customFormat="1" x14ac:dyDescent="0.3">
      <c r="A74" s="28"/>
      <c r="B74" s="28"/>
      <c r="C74" s="101"/>
      <c r="D74" s="101"/>
      <c r="E74" s="101"/>
    </row>
    <row r="75" spans="1:5" s="15" customFormat="1" x14ac:dyDescent="0.3">
      <c r="A75" s="28"/>
      <c r="B75" s="28"/>
      <c r="C75" s="101"/>
      <c r="D75" s="101"/>
      <c r="E75" s="101"/>
    </row>
    <row r="76" spans="1:5" s="15" customFormat="1" x14ac:dyDescent="0.3">
      <c r="A76" s="28"/>
      <c r="B76" s="28"/>
      <c r="C76" s="101"/>
      <c r="D76" s="101"/>
      <c r="E76" s="101"/>
    </row>
  </sheetData>
  <mergeCells count="10">
    <mergeCell ref="A47:B47"/>
    <mergeCell ref="A49:B49"/>
    <mergeCell ref="A54:B54"/>
    <mergeCell ref="A56:B56"/>
    <mergeCell ref="A4:B4"/>
    <mergeCell ref="A6:B6"/>
    <mergeCell ref="A32:B32"/>
    <mergeCell ref="A34:B34"/>
    <mergeCell ref="A36:B36"/>
    <mergeCell ref="A38:B38"/>
  </mergeCells>
  <phoneticPr fontId="0" type="noConversion"/>
  <printOptions gridLines="1" gridLinesSet="0"/>
  <pageMargins left="0.75" right="0.25" top="0.75" bottom="0.75" header="0.3" footer="0.3"/>
  <pageSetup orientation="portrait" r:id="rId1"/>
  <headerFooter alignWithMargins="0">
    <oddFooter>&amp;L&amp;"Arial,Bold"TOWN OF LOCKEPORT &amp;C&amp;D&amp;RPage &amp;P</oddFooter>
  </headerFooter>
  <rowBreaks count="1" manualBreakCount="1">
    <brk id="36" max="16383" man="1"/>
  </rowBreaks>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dimension ref="A1:G76"/>
  <sheetViews>
    <sheetView topLeftCell="A24" zoomScale="110" zoomScaleNormal="110" workbookViewId="0">
      <selection activeCell="B27" sqref="B27"/>
    </sheetView>
  </sheetViews>
  <sheetFormatPr defaultRowHeight="14" x14ac:dyDescent="0.3"/>
  <cols>
    <col min="1" max="1" width="13.1796875" style="28" bestFit="1" customWidth="1"/>
    <col min="2" max="2" width="34.1796875" style="28" bestFit="1" customWidth="1"/>
    <col min="3" max="3" width="10.453125" style="101" customWidth="1"/>
    <col min="4" max="4" width="13.453125" style="91" bestFit="1" customWidth="1"/>
    <col min="5" max="5" width="11.453125" style="101" customWidth="1"/>
  </cols>
  <sheetData>
    <row r="1" spans="1:7" ht="28" x14ac:dyDescent="0.3">
      <c r="C1" s="99" t="str">
        <f>Revenue!E4</f>
        <v>2023/2024</v>
      </c>
      <c r="D1" s="99" t="str">
        <f>Revenue!F4</f>
        <v>2022/2023</v>
      </c>
      <c r="E1" s="99" t="str">
        <f>Revenue!G4</f>
        <v>2022/2023</v>
      </c>
    </row>
    <row r="2" spans="1:7" x14ac:dyDescent="0.3">
      <c r="C2" s="100" t="str">
        <f>Revenue!E5</f>
        <v>BUDGET</v>
      </c>
      <c r="D2" s="100" t="str">
        <f>Revenue!F5</f>
        <v>Actuals</v>
      </c>
      <c r="E2" s="100" t="str">
        <f>Revenue!G5</f>
        <v>Budget</v>
      </c>
    </row>
    <row r="4" spans="1:7" x14ac:dyDescent="0.3">
      <c r="A4" s="211" t="s">
        <v>252</v>
      </c>
      <c r="B4" s="211"/>
      <c r="C4" s="112"/>
      <c r="D4" s="92"/>
      <c r="E4" s="112"/>
    </row>
    <row r="6" spans="1:7" x14ac:dyDescent="0.3">
      <c r="A6" s="213" t="s">
        <v>780</v>
      </c>
      <c r="B6" s="213"/>
      <c r="C6" s="112"/>
      <c r="D6" s="92"/>
      <c r="E6" s="112"/>
    </row>
    <row r="7" spans="1:7" x14ac:dyDescent="0.3">
      <c r="A7" s="28" t="s">
        <v>568</v>
      </c>
      <c r="B7" s="28" t="s">
        <v>569</v>
      </c>
      <c r="D7" s="155"/>
    </row>
    <row r="8" spans="1:7" x14ac:dyDescent="0.3">
      <c r="A8" s="28" t="s">
        <v>383</v>
      </c>
      <c r="B8" s="28" t="s">
        <v>114</v>
      </c>
      <c r="C8" s="108"/>
      <c r="D8" s="148"/>
      <c r="E8" s="108"/>
    </row>
    <row r="9" spans="1:7" ht="28" x14ac:dyDescent="0.3">
      <c r="A9" s="28" t="s">
        <v>253</v>
      </c>
      <c r="B9" s="45" t="s">
        <v>950</v>
      </c>
      <c r="C9" s="105">
        <v>11737.73</v>
      </c>
      <c r="D9" s="146">
        <v>11092.61</v>
      </c>
      <c r="E9" s="105">
        <v>11259</v>
      </c>
    </row>
    <row r="10" spans="1:7" x14ac:dyDescent="0.3">
      <c r="A10" s="28" t="s">
        <v>255</v>
      </c>
      <c r="B10" s="45" t="s">
        <v>256</v>
      </c>
      <c r="C10" s="105">
        <v>0</v>
      </c>
      <c r="D10" s="146">
        <v>159.44999999999999</v>
      </c>
      <c r="E10" s="105">
        <v>776</v>
      </c>
    </row>
    <row r="11" spans="1:7" x14ac:dyDescent="0.3">
      <c r="A11" s="28" t="s">
        <v>948</v>
      </c>
      <c r="B11" s="45" t="s">
        <v>949</v>
      </c>
      <c r="C11" s="105">
        <v>2952</v>
      </c>
      <c r="D11" s="146">
        <v>3313.72</v>
      </c>
      <c r="E11" s="105">
        <v>4000</v>
      </c>
      <c r="F11" s="170"/>
      <c r="G11" s="170"/>
    </row>
    <row r="12" spans="1:7" ht="18" customHeight="1" x14ac:dyDescent="0.3">
      <c r="A12" s="45" t="s">
        <v>254</v>
      </c>
      <c r="B12" s="45" t="s">
        <v>962</v>
      </c>
      <c r="C12" s="105">
        <v>10540.99</v>
      </c>
      <c r="D12" s="146">
        <v>9683.0400000000009</v>
      </c>
      <c r="E12" s="105">
        <v>13675</v>
      </c>
    </row>
    <row r="13" spans="1:7" x14ac:dyDescent="0.3">
      <c r="A13" s="45" t="s">
        <v>638</v>
      </c>
      <c r="B13" s="45" t="s">
        <v>906</v>
      </c>
      <c r="C13" s="105">
        <v>7000</v>
      </c>
      <c r="D13" s="146">
        <v>7110.77</v>
      </c>
      <c r="E13" s="105">
        <v>5700</v>
      </c>
    </row>
    <row r="14" spans="1:7" x14ac:dyDescent="0.3">
      <c r="A14" s="28" t="s">
        <v>257</v>
      </c>
      <c r="B14" s="28" t="s">
        <v>213</v>
      </c>
      <c r="C14" s="108">
        <f>(C9+C10+C11+C12)*0.02*1.4</f>
        <v>706.46015999999997</v>
      </c>
      <c r="D14" s="148">
        <v>534.45000000000005</v>
      </c>
      <c r="E14" s="108">
        <v>832</v>
      </c>
    </row>
    <row r="15" spans="1:7" x14ac:dyDescent="0.3">
      <c r="A15" s="28" t="s">
        <v>258</v>
      </c>
      <c r="B15" s="28" t="s">
        <v>63</v>
      </c>
      <c r="C15" s="108">
        <f>(C9+C10+C11+C12)*0.054</f>
        <v>1362.4588800000001</v>
      </c>
      <c r="D15" s="148">
        <v>1285.49</v>
      </c>
      <c r="E15" s="108">
        <v>1604</v>
      </c>
    </row>
    <row r="16" spans="1:7" x14ac:dyDescent="0.3">
      <c r="A16" s="28" t="s">
        <v>259</v>
      </c>
      <c r="B16" s="28" t="s">
        <v>260</v>
      </c>
      <c r="C16" s="108">
        <f>SUM(C9+C12)*0.04</f>
        <v>891.14880000000005</v>
      </c>
      <c r="D16" s="148">
        <v>637.9</v>
      </c>
      <c r="E16" s="108">
        <v>997</v>
      </c>
    </row>
    <row r="17" spans="1:5" x14ac:dyDescent="0.3">
      <c r="A17" s="28" t="s">
        <v>261</v>
      </c>
      <c r="B17" s="28" t="s">
        <v>218</v>
      </c>
      <c r="C17" s="108">
        <v>0</v>
      </c>
      <c r="D17" s="148"/>
      <c r="E17" s="108">
        <v>0</v>
      </c>
    </row>
    <row r="18" spans="1:5" x14ac:dyDescent="0.3">
      <c r="A18" s="28" t="s">
        <v>262</v>
      </c>
      <c r="B18" s="28" t="s">
        <v>220</v>
      </c>
      <c r="C18" s="108">
        <f>(C9+C10+C11+C12+C13)/100*2.97</f>
        <v>957.25238400000012</v>
      </c>
      <c r="D18" s="148">
        <v>693.57</v>
      </c>
      <c r="E18" s="108">
        <v>765</v>
      </c>
    </row>
    <row r="19" spans="1:5" x14ac:dyDescent="0.3">
      <c r="A19" s="28" t="s">
        <v>263</v>
      </c>
      <c r="B19" s="28" t="s">
        <v>116</v>
      </c>
      <c r="C19" s="108">
        <v>100</v>
      </c>
      <c r="D19" s="148">
        <v>45.34</v>
      </c>
      <c r="E19" s="108">
        <v>160</v>
      </c>
    </row>
    <row r="20" spans="1:5" ht="14.5" thickBot="1" x14ac:dyDescent="0.35">
      <c r="A20" s="28" t="s">
        <v>264</v>
      </c>
      <c r="B20" s="28" t="s">
        <v>225</v>
      </c>
      <c r="C20" s="109">
        <v>400</v>
      </c>
      <c r="D20" s="149">
        <v>400</v>
      </c>
      <c r="E20" s="109">
        <v>400</v>
      </c>
    </row>
    <row r="21" spans="1:5" x14ac:dyDescent="0.3">
      <c r="A21" s="213" t="s">
        <v>781</v>
      </c>
      <c r="B21" s="213"/>
      <c r="C21" s="104">
        <f>SUM(C7:C20)</f>
        <v>36648.040224000004</v>
      </c>
      <c r="D21" s="104">
        <f>SUM(D7:D20)</f>
        <v>34956.339999999997</v>
      </c>
      <c r="E21" s="104">
        <f>SUM(E7:E20)</f>
        <v>40168</v>
      </c>
    </row>
    <row r="23" spans="1:5" x14ac:dyDescent="0.3">
      <c r="A23" s="213" t="s">
        <v>782</v>
      </c>
      <c r="B23" s="213"/>
      <c r="C23" s="108"/>
      <c r="D23" s="93"/>
      <c r="E23" s="108"/>
    </row>
    <row r="24" spans="1:5" x14ac:dyDescent="0.3">
      <c r="A24" s="28" t="s">
        <v>279</v>
      </c>
      <c r="B24" s="28" t="s">
        <v>96</v>
      </c>
      <c r="C24" s="108">
        <v>150</v>
      </c>
      <c r="D24" s="148">
        <v>148.41999999999999</v>
      </c>
      <c r="E24" s="108">
        <v>50</v>
      </c>
    </row>
    <row r="25" spans="1:5" x14ac:dyDescent="0.3">
      <c r="A25" s="28" t="s">
        <v>278</v>
      </c>
      <c r="B25" s="28" t="s">
        <v>176</v>
      </c>
      <c r="C25" s="108">
        <v>875</v>
      </c>
      <c r="D25" s="148">
        <v>874.53</v>
      </c>
      <c r="E25" s="108">
        <v>1077</v>
      </c>
    </row>
    <row r="26" spans="1:5" x14ac:dyDescent="0.3">
      <c r="A26" s="28" t="s">
        <v>266</v>
      </c>
      <c r="B26" s="28" t="s">
        <v>582</v>
      </c>
      <c r="C26" s="108">
        <v>549</v>
      </c>
      <c r="D26" s="148">
        <v>548.62</v>
      </c>
      <c r="E26" s="108">
        <v>315</v>
      </c>
    </row>
    <row r="27" spans="1:5" x14ac:dyDescent="0.3">
      <c r="A27" s="28" t="s">
        <v>283</v>
      </c>
      <c r="B27" s="28" t="s">
        <v>576</v>
      </c>
      <c r="C27" s="108">
        <v>10000</v>
      </c>
      <c r="D27" s="148">
        <v>28856.17</v>
      </c>
      <c r="E27" s="108">
        <v>16000</v>
      </c>
    </row>
    <row r="28" spans="1:5" x14ac:dyDescent="0.3">
      <c r="A28" s="28" t="s">
        <v>267</v>
      </c>
      <c r="B28" s="45" t="s">
        <v>562</v>
      </c>
      <c r="C28" s="108">
        <v>5300</v>
      </c>
      <c r="D28" s="156">
        <v>5446.93</v>
      </c>
      <c r="E28" s="108">
        <v>4976</v>
      </c>
    </row>
    <row r="29" spans="1:5" x14ac:dyDescent="0.3">
      <c r="A29" s="28" t="s">
        <v>277</v>
      </c>
      <c r="B29" s="28" t="s">
        <v>578</v>
      </c>
      <c r="C29" s="108">
        <v>18000</v>
      </c>
      <c r="D29" s="148">
        <v>17825.98</v>
      </c>
      <c r="E29" s="108">
        <v>13000</v>
      </c>
    </row>
    <row r="30" spans="1:5" x14ac:dyDescent="0.3">
      <c r="A30" s="28" t="s">
        <v>265</v>
      </c>
      <c r="B30" s="28" t="s">
        <v>577</v>
      </c>
      <c r="C30" s="108">
        <v>7500</v>
      </c>
      <c r="D30" s="148">
        <v>7406.3</v>
      </c>
      <c r="E30" s="108">
        <v>7519</v>
      </c>
    </row>
    <row r="31" spans="1:5" x14ac:dyDescent="0.3">
      <c r="A31" s="28" t="s">
        <v>280</v>
      </c>
      <c r="B31" s="28" t="s">
        <v>105</v>
      </c>
      <c r="C31" s="108">
        <v>500</v>
      </c>
      <c r="D31" s="148">
        <v>454.19</v>
      </c>
      <c r="E31" s="108">
        <v>250</v>
      </c>
    </row>
    <row r="32" spans="1:5" x14ac:dyDescent="0.3">
      <c r="A32" s="28" t="s">
        <v>269</v>
      </c>
      <c r="B32" s="28" t="s">
        <v>270</v>
      </c>
      <c r="C32" s="108">
        <v>200</v>
      </c>
      <c r="D32" s="148">
        <v>0</v>
      </c>
      <c r="E32" s="108">
        <v>200</v>
      </c>
    </row>
    <row r="33" spans="1:5" x14ac:dyDescent="0.3">
      <c r="A33" s="28" t="s">
        <v>281</v>
      </c>
      <c r="B33" s="28" t="s">
        <v>501</v>
      </c>
      <c r="C33" s="108">
        <v>2350</v>
      </c>
      <c r="D33" s="148">
        <v>2263.08</v>
      </c>
      <c r="E33" s="108">
        <v>2000</v>
      </c>
    </row>
    <row r="34" spans="1:5" x14ac:dyDescent="0.3">
      <c r="A34" s="28" t="s">
        <v>973</v>
      </c>
      <c r="B34" s="28" t="s">
        <v>69</v>
      </c>
      <c r="C34" s="108">
        <v>100</v>
      </c>
      <c r="D34" s="148">
        <v>79</v>
      </c>
      <c r="E34" s="108">
        <v>92</v>
      </c>
    </row>
    <row r="35" spans="1:5" x14ac:dyDescent="0.3">
      <c r="A35" s="28" t="s">
        <v>640</v>
      </c>
      <c r="B35" s="28" t="s">
        <v>124</v>
      </c>
      <c r="C35" s="108">
        <v>0</v>
      </c>
      <c r="D35" s="148">
        <v>0</v>
      </c>
      <c r="E35" s="108">
        <v>100</v>
      </c>
    </row>
    <row r="36" spans="1:5" x14ac:dyDescent="0.3">
      <c r="A36" s="28" t="s">
        <v>467</v>
      </c>
      <c r="B36" s="28" t="s">
        <v>579</v>
      </c>
      <c r="C36" s="108">
        <v>0</v>
      </c>
      <c r="D36" s="148">
        <v>18682.849999999999</v>
      </c>
      <c r="E36" s="108">
        <v>0</v>
      </c>
    </row>
    <row r="37" spans="1:5" x14ac:dyDescent="0.3">
      <c r="A37" s="28" t="s">
        <v>282</v>
      </c>
      <c r="B37" s="28" t="s">
        <v>187</v>
      </c>
      <c r="C37" s="108">
        <v>1000</v>
      </c>
      <c r="D37" s="148">
        <v>7213.29</v>
      </c>
      <c r="E37" s="108">
        <v>700</v>
      </c>
    </row>
    <row r="38" spans="1:5" x14ac:dyDescent="0.3">
      <c r="A38" s="28" t="s">
        <v>275</v>
      </c>
      <c r="B38" s="28" t="s">
        <v>1030</v>
      </c>
      <c r="C38" s="108">
        <v>3500</v>
      </c>
      <c r="D38" s="148">
        <v>2798.02</v>
      </c>
      <c r="E38" s="108">
        <v>3500</v>
      </c>
    </row>
    <row r="39" spans="1:5" ht="14.5" thickBot="1" x14ac:dyDescent="0.35">
      <c r="A39" s="28" t="s">
        <v>276</v>
      </c>
      <c r="B39" s="28" t="s">
        <v>929</v>
      </c>
      <c r="C39" s="109">
        <v>1900</v>
      </c>
      <c r="D39" s="149">
        <v>0</v>
      </c>
      <c r="E39" s="109">
        <v>3900</v>
      </c>
    </row>
    <row r="40" spans="1:5" x14ac:dyDescent="0.3">
      <c r="A40" s="213" t="s">
        <v>783</v>
      </c>
      <c r="B40" s="213"/>
      <c r="C40" s="104">
        <f>SUM(C24:C39)</f>
        <v>51924</v>
      </c>
      <c r="D40" s="104">
        <f>SUM(D24:D39)</f>
        <v>92597.38</v>
      </c>
      <c r="E40" s="104">
        <f>SUM(E24:E39)</f>
        <v>53679</v>
      </c>
    </row>
    <row r="41" spans="1:5" x14ac:dyDescent="0.3">
      <c r="B41" s="71"/>
      <c r="C41" s="104"/>
      <c r="D41" s="95"/>
      <c r="E41" s="104"/>
    </row>
    <row r="42" spans="1:5" x14ac:dyDescent="0.3">
      <c r="A42" s="213" t="s">
        <v>784</v>
      </c>
      <c r="B42" s="213"/>
      <c r="C42" s="104"/>
      <c r="D42" s="95"/>
      <c r="E42" s="104"/>
    </row>
    <row r="43" spans="1:5" x14ac:dyDescent="0.3">
      <c r="A43" s="28" t="s">
        <v>271</v>
      </c>
      <c r="B43" s="28" t="s">
        <v>234</v>
      </c>
      <c r="C43" s="108">
        <v>0</v>
      </c>
      <c r="D43" s="148">
        <v>276.5</v>
      </c>
      <c r="E43" s="108">
        <v>277</v>
      </c>
    </row>
    <row r="44" spans="1:5" x14ac:dyDescent="0.3">
      <c r="A44" s="28" t="s">
        <v>273</v>
      </c>
      <c r="B44" s="28" t="s">
        <v>183</v>
      </c>
      <c r="C44" s="108">
        <v>1465</v>
      </c>
      <c r="D44" s="148">
        <v>1465.2</v>
      </c>
      <c r="E44" s="108">
        <v>1694</v>
      </c>
    </row>
    <row r="45" spans="1:5" x14ac:dyDescent="0.3">
      <c r="A45" s="28" t="s">
        <v>274</v>
      </c>
      <c r="B45" s="45" t="s">
        <v>198</v>
      </c>
      <c r="C45" s="108">
        <v>1000</v>
      </c>
      <c r="D45" s="148">
        <v>273.62</v>
      </c>
      <c r="E45" s="108">
        <v>1000</v>
      </c>
    </row>
    <row r="46" spans="1:5" ht="14.5" thickBot="1" x14ac:dyDescent="0.35">
      <c r="A46" s="28" t="s">
        <v>272</v>
      </c>
      <c r="B46" s="28" t="s">
        <v>181</v>
      </c>
      <c r="C46" s="109">
        <v>3500</v>
      </c>
      <c r="D46" s="149">
        <v>2755.89</v>
      </c>
      <c r="E46" s="109">
        <v>2300</v>
      </c>
    </row>
    <row r="47" spans="1:5" x14ac:dyDescent="0.3">
      <c r="A47" s="213" t="s">
        <v>785</v>
      </c>
      <c r="B47" s="213"/>
      <c r="C47" s="104">
        <f>SUM(C43:C46)</f>
        <v>5965</v>
      </c>
      <c r="D47" s="104">
        <f>SUM(D43:D46)</f>
        <v>4771.21</v>
      </c>
      <c r="E47" s="104">
        <f>SUM(E43:E46)</f>
        <v>5271</v>
      </c>
    </row>
    <row r="48" spans="1:5" x14ac:dyDescent="0.3">
      <c r="B48" s="71"/>
      <c r="C48" s="104"/>
      <c r="D48" s="95"/>
      <c r="E48" s="104"/>
    </row>
    <row r="49" spans="1:5" x14ac:dyDescent="0.3">
      <c r="A49" s="213" t="s">
        <v>786</v>
      </c>
      <c r="B49" s="213"/>
      <c r="C49" s="104"/>
      <c r="D49" s="95"/>
      <c r="E49" s="104"/>
    </row>
    <row r="50" spans="1:5" x14ac:dyDescent="0.3">
      <c r="B50" s="44" t="s">
        <v>570</v>
      </c>
      <c r="C50" s="102"/>
      <c r="D50" s="97"/>
      <c r="E50" s="102"/>
    </row>
    <row r="51" spans="1:5" x14ac:dyDescent="0.3">
      <c r="B51" s="44"/>
      <c r="C51" s="102"/>
      <c r="D51" s="97"/>
      <c r="E51" s="102"/>
    </row>
    <row r="52" spans="1:5" x14ac:dyDescent="0.3">
      <c r="A52" s="213" t="s">
        <v>787</v>
      </c>
      <c r="B52" s="213"/>
      <c r="C52" s="108"/>
      <c r="D52" s="93"/>
      <c r="E52" s="108"/>
    </row>
    <row r="53" spans="1:5" ht="28" x14ac:dyDescent="0.3">
      <c r="A53" s="28" t="s">
        <v>458</v>
      </c>
      <c r="B53" s="28" t="s">
        <v>586</v>
      </c>
      <c r="C53" s="108"/>
      <c r="D53" s="148">
        <v>82.74</v>
      </c>
      <c r="E53" s="108">
        <v>83</v>
      </c>
    </row>
    <row r="54" spans="1:5" x14ac:dyDescent="0.3">
      <c r="A54" s="28" t="s">
        <v>590</v>
      </c>
      <c r="B54" s="28" t="s">
        <v>591</v>
      </c>
      <c r="C54" s="113">
        <f>231.69*2</f>
        <v>463.38</v>
      </c>
      <c r="D54" s="157">
        <v>597.22</v>
      </c>
      <c r="E54" s="113">
        <v>597</v>
      </c>
    </row>
    <row r="55" spans="1:5" x14ac:dyDescent="0.3">
      <c r="A55" s="28" t="s">
        <v>901</v>
      </c>
      <c r="B55" s="28" t="s">
        <v>994</v>
      </c>
      <c r="C55" s="113">
        <f>408.43+392.04</f>
        <v>800.47</v>
      </c>
      <c r="D55" s="157">
        <v>828.46</v>
      </c>
      <c r="E55" s="113">
        <v>828</v>
      </c>
    </row>
    <row r="56" spans="1:5" x14ac:dyDescent="0.3">
      <c r="A56" s="28" t="s">
        <v>969</v>
      </c>
      <c r="B56" s="28" t="s">
        <v>970</v>
      </c>
      <c r="C56" s="141">
        <f>190+175.23</f>
        <v>365.23</v>
      </c>
      <c r="D56" s="150">
        <v>190</v>
      </c>
      <c r="E56" s="111">
        <v>190</v>
      </c>
    </row>
    <row r="57" spans="1:5" x14ac:dyDescent="0.3">
      <c r="A57" s="213" t="s">
        <v>788</v>
      </c>
      <c r="B57" s="213"/>
      <c r="C57" s="110">
        <f>SUM(C53:C56)</f>
        <v>1629.08</v>
      </c>
      <c r="D57" s="110">
        <f>SUM(D53:D56)</f>
        <v>1698.42</v>
      </c>
      <c r="E57" s="110">
        <f>SUM(E53:E56)</f>
        <v>1698</v>
      </c>
    </row>
    <row r="58" spans="1:5" x14ac:dyDescent="0.3">
      <c r="B58" s="32"/>
      <c r="C58" s="108"/>
      <c r="D58" s="93"/>
      <c r="E58" s="108"/>
    </row>
    <row r="59" spans="1:5" x14ac:dyDescent="0.3">
      <c r="A59" s="213" t="s">
        <v>779</v>
      </c>
      <c r="B59" s="213"/>
      <c r="C59" s="110">
        <f>C21+C40+C47+C57</f>
        <v>96166.120223999998</v>
      </c>
      <c r="D59" s="110">
        <f>D21+D40+D47+D57</f>
        <v>134023.35</v>
      </c>
      <c r="E59" s="110">
        <f>E21+E40+E47+E57</f>
        <v>100816</v>
      </c>
    </row>
    <row r="60" spans="1:5" x14ac:dyDescent="0.3">
      <c r="C60" s="108"/>
      <c r="D60" s="93"/>
      <c r="E60" s="108"/>
    </row>
    <row r="61" spans="1:5" x14ac:dyDescent="0.3">
      <c r="C61" s="108"/>
      <c r="D61" s="93"/>
      <c r="E61" s="108"/>
    </row>
    <row r="62" spans="1:5" x14ac:dyDescent="0.3">
      <c r="C62" s="108"/>
      <c r="D62" s="93"/>
      <c r="E62" s="108"/>
    </row>
    <row r="63" spans="1:5" x14ac:dyDescent="0.3">
      <c r="C63" s="108"/>
      <c r="D63" s="93"/>
      <c r="E63" s="108"/>
    </row>
    <row r="64" spans="1:5" x14ac:dyDescent="0.3">
      <c r="C64" s="108"/>
      <c r="D64" s="93"/>
      <c r="E64" s="108"/>
    </row>
    <row r="65" spans="3:5" x14ac:dyDescent="0.3">
      <c r="C65" s="108"/>
      <c r="D65" s="93"/>
      <c r="E65" s="108"/>
    </row>
    <row r="66" spans="3:5" x14ac:dyDescent="0.3">
      <c r="C66" s="108"/>
      <c r="D66" s="93"/>
      <c r="E66" s="108"/>
    </row>
    <row r="67" spans="3:5" x14ac:dyDescent="0.3">
      <c r="C67" s="108"/>
      <c r="D67" s="93"/>
      <c r="E67" s="108"/>
    </row>
    <row r="68" spans="3:5" x14ac:dyDescent="0.3">
      <c r="C68" s="108"/>
      <c r="D68" s="93"/>
      <c r="E68" s="108"/>
    </row>
    <row r="69" spans="3:5" x14ac:dyDescent="0.3">
      <c r="C69" s="108"/>
      <c r="D69" s="93"/>
      <c r="E69" s="108"/>
    </row>
    <row r="70" spans="3:5" x14ac:dyDescent="0.3">
      <c r="C70" s="108"/>
      <c r="D70" s="93"/>
      <c r="E70" s="108"/>
    </row>
    <row r="71" spans="3:5" x14ac:dyDescent="0.3">
      <c r="C71" s="108"/>
      <c r="D71" s="93"/>
      <c r="E71" s="108"/>
    </row>
    <row r="72" spans="3:5" x14ac:dyDescent="0.3">
      <c r="C72" s="108"/>
      <c r="D72" s="93"/>
      <c r="E72" s="108"/>
    </row>
    <row r="73" spans="3:5" x14ac:dyDescent="0.3">
      <c r="C73" s="108"/>
      <c r="D73" s="93"/>
      <c r="E73" s="108"/>
    </row>
    <row r="74" spans="3:5" x14ac:dyDescent="0.3">
      <c r="C74" s="108"/>
      <c r="D74" s="93"/>
      <c r="E74" s="108"/>
    </row>
    <row r="75" spans="3:5" x14ac:dyDescent="0.3">
      <c r="C75" s="108"/>
      <c r="D75" s="93"/>
      <c r="E75" s="108"/>
    </row>
    <row r="76" spans="3:5" x14ac:dyDescent="0.3">
      <c r="C76" s="108"/>
      <c r="D76" s="93"/>
      <c r="E76" s="108"/>
    </row>
  </sheetData>
  <mergeCells count="11">
    <mergeCell ref="A42:B42"/>
    <mergeCell ref="A4:B4"/>
    <mergeCell ref="A6:B6"/>
    <mergeCell ref="A21:B21"/>
    <mergeCell ref="A23:B23"/>
    <mergeCell ref="A40:B40"/>
    <mergeCell ref="A47:B47"/>
    <mergeCell ref="A49:B49"/>
    <mergeCell ref="A52:B52"/>
    <mergeCell ref="A57:B57"/>
    <mergeCell ref="A59:B59"/>
  </mergeCells>
  <phoneticPr fontId="0" type="noConversion"/>
  <printOptions gridLines="1" gridLinesSet="0"/>
  <pageMargins left="0.75" right="0" top="0.25" bottom="0.25" header="0.5" footer="0.5"/>
  <pageSetup orientation="portrait" r:id="rId1"/>
  <headerFooter alignWithMargins="0">
    <oddFooter>&amp;L&amp;"Arial,Bold"TOWN OF LOCKEPORT &amp;C&amp;D&amp;RPage &amp;P</oddFooter>
  </headerFooter>
  <rowBreaks count="1" manualBreakCount="1">
    <brk id="47" max="16383" man="1"/>
  </rowBreaks>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dimension ref="A1:E17"/>
  <sheetViews>
    <sheetView workbookViewId="0"/>
  </sheetViews>
  <sheetFormatPr defaultRowHeight="14" x14ac:dyDescent="0.3"/>
  <cols>
    <col min="1" max="1" width="13.1796875" style="28" bestFit="1" customWidth="1"/>
    <col min="2" max="2" width="23.54296875" style="28" bestFit="1" customWidth="1"/>
    <col min="3" max="3" width="11" style="101" bestFit="1" customWidth="1"/>
    <col min="4" max="4" width="13.453125" style="101" bestFit="1" customWidth="1"/>
    <col min="5" max="5" width="11" style="101" customWidth="1"/>
  </cols>
  <sheetData>
    <row r="1" spans="1:5" x14ac:dyDescent="0.3">
      <c r="C1" s="99" t="str">
        <f>Revenue!E4</f>
        <v>2023/2024</v>
      </c>
      <c r="D1" s="99" t="str">
        <f>Revenue!F4</f>
        <v>2022/2023</v>
      </c>
      <c r="E1" s="99" t="str">
        <f>Revenue!G4</f>
        <v>2022/2023</v>
      </c>
    </row>
    <row r="2" spans="1:5" x14ac:dyDescent="0.3">
      <c r="C2" s="100" t="str">
        <f>Revenue!E5</f>
        <v>BUDGET</v>
      </c>
      <c r="D2" s="100" t="str">
        <f>Revenue!F5</f>
        <v>Actuals</v>
      </c>
      <c r="E2" s="100" t="str">
        <f>Revenue!G5</f>
        <v>Budget</v>
      </c>
    </row>
    <row r="3" spans="1:5" x14ac:dyDescent="0.3">
      <c r="A3" s="211" t="s">
        <v>644</v>
      </c>
      <c r="B3" s="211"/>
    </row>
    <row r="4" spans="1:5" ht="28" x14ac:dyDescent="0.3">
      <c r="A4" s="213" t="s">
        <v>789</v>
      </c>
      <c r="B4" s="213"/>
      <c r="C4" s="101" t="s">
        <v>860</v>
      </c>
    </row>
    <row r="5" spans="1:5" x14ac:dyDescent="0.3">
      <c r="C5" s="108"/>
      <c r="D5" s="151"/>
      <c r="E5" s="108"/>
    </row>
    <row r="6" spans="1:5" x14ac:dyDescent="0.3">
      <c r="D6" s="158"/>
    </row>
    <row r="7" spans="1:5" x14ac:dyDescent="0.3">
      <c r="A7" s="28" t="s">
        <v>912</v>
      </c>
      <c r="B7" s="31" t="s">
        <v>472</v>
      </c>
      <c r="C7" s="108">
        <f>19311*1.0429</f>
        <v>20139.441899999998</v>
      </c>
      <c r="D7" s="151">
        <v>17960.16</v>
      </c>
      <c r="E7" s="108">
        <v>17961</v>
      </c>
    </row>
    <row r="8" spans="1:5" x14ac:dyDescent="0.3">
      <c r="A8" s="28" t="s">
        <v>920</v>
      </c>
      <c r="B8" s="31" t="s">
        <v>470</v>
      </c>
      <c r="C8" s="108">
        <f>3695*1.0429</f>
        <v>3853.5155</v>
      </c>
      <c r="D8" s="151">
        <v>3639.6</v>
      </c>
      <c r="E8" s="108">
        <v>3640</v>
      </c>
    </row>
    <row r="9" spans="1:5" x14ac:dyDescent="0.3">
      <c r="A9" s="28" t="s">
        <v>913</v>
      </c>
      <c r="B9" s="31" t="s">
        <v>471</v>
      </c>
      <c r="C9" s="108">
        <f>12389*1.0429</f>
        <v>12920.488099999999</v>
      </c>
      <c r="D9" s="151">
        <v>9642.2900000000009</v>
      </c>
      <c r="E9" s="108">
        <v>9643</v>
      </c>
    </row>
    <row r="10" spans="1:5" x14ac:dyDescent="0.3">
      <c r="A10" s="28" t="s">
        <v>905</v>
      </c>
      <c r="B10" s="31" t="s">
        <v>469</v>
      </c>
      <c r="C10" s="108">
        <f>4252*1.0429</f>
        <v>4434.4107999999997</v>
      </c>
      <c r="D10" s="151">
        <v>4029.61</v>
      </c>
      <c r="E10" s="108">
        <v>4030</v>
      </c>
    </row>
    <row r="11" spans="1:5" x14ac:dyDescent="0.3">
      <c r="A11" s="28" t="s">
        <v>914</v>
      </c>
      <c r="B11" s="31" t="s">
        <v>915</v>
      </c>
      <c r="C11" s="113">
        <f>66325</f>
        <v>66325</v>
      </c>
      <c r="D11" s="159">
        <v>65580</v>
      </c>
      <c r="E11" s="113">
        <v>68393</v>
      </c>
    </row>
    <row r="12" spans="1:5" x14ac:dyDescent="0.3">
      <c r="A12" s="28" t="s">
        <v>379</v>
      </c>
      <c r="B12" s="31" t="s">
        <v>302</v>
      </c>
      <c r="C12" s="111">
        <f>12806*1.0429</f>
        <v>13355.377399999999</v>
      </c>
      <c r="D12" s="111">
        <v>12756</v>
      </c>
      <c r="E12" s="111">
        <v>12757</v>
      </c>
    </row>
    <row r="13" spans="1:5" x14ac:dyDescent="0.3">
      <c r="A13" s="213" t="s">
        <v>790</v>
      </c>
      <c r="B13" s="213"/>
      <c r="C13" s="110">
        <f>SUM(C5:C12)</f>
        <v>121028.2337</v>
      </c>
      <c r="D13" s="110">
        <f>SUM(D5:D12)</f>
        <v>113607.66</v>
      </c>
      <c r="E13" s="110">
        <f>SUM(E5:E12)</f>
        <v>116424</v>
      </c>
    </row>
    <row r="15" spans="1:5" x14ac:dyDescent="0.3">
      <c r="A15" s="28" t="s">
        <v>411</v>
      </c>
      <c r="B15" s="28" t="s">
        <v>426</v>
      </c>
      <c r="C15" s="108">
        <v>750</v>
      </c>
      <c r="D15" s="148">
        <v>13.3</v>
      </c>
      <c r="E15" s="108">
        <v>200</v>
      </c>
    </row>
    <row r="16" spans="1:5" ht="28" x14ac:dyDescent="0.3">
      <c r="A16" s="28" t="s">
        <v>896</v>
      </c>
      <c r="B16" s="32" t="s">
        <v>897</v>
      </c>
      <c r="C16" s="111">
        <v>43000</v>
      </c>
      <c r="D16" s="160">
        <v>41035.29</v>
      </c>
      <c r="E16" s="141">
        <v>40000</v>
      </c>
    </row>
    <row r="17" spans="1:5" x14ac:dyDescent="0.3">
      <c r="A17" s="211" t="s">
        <v>645</v>
      </c>
      <c r="B17" s="211"/>
      <c r="C17" s="104">
        <f>C13+C15+C16</f>
        <v>164778.23369999998</v>
      </c>
      <c r="D17" s="104">
        <f>D13+D15+D16</f>
        <v>154656.25</v>
      </c>
      <c r="E17" s="104">
        <f>E13+E15+E16</f>
        <v>156624</v>
      </c>
    </row>
  </sheetData>
  <mergeCells count="4">
    <mergeCell ref="A3:B3"/>
    <mergeCell ref="A4:B4"/>
    <mergeCell ref="A13:B13"/>
    <mergeCell ref="A17:B17"/>
  </mergeCells>
  <phoneticPr fontId="8" type="noConversion"/>
  <printOptions gridLines="1"/>
  <pageMargins left="0.75" right="0" top="0.25" bottom="0.25" header="0.5" footer="0.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Revenue</vt:lpstr>
      <vt:lpstr>GenGovernment</vt:lpstr>
      <vt:lpstr>Police</vt:lpstr>
      <vt:lpstr>FireProtection</vt:lpstr>
      <vt:lpstr>FirstResponders</vt:lpstr>
      <vt:lpstr>AnimalControl</vt:lpstr>
      <vt:lpstr>Transportation</vt:lpstr>
      <vt:lpstr>Sewer</vt:lpstr>
      <vt:lpstr>Shared Services</vt:lpstr>
      <vt:lpstr>Public Health</vt:lpstr>
      <vt:lpstr>EnvironmentalDevelopment</vt:lpstr>
      <vt:lpstr>OtherRecreation</vt:lpstr>
      <vt:lpstr>RecreationFacilities</vt:lpstr>
      <vt:lpstr>Parks&amp;Playgrounds</vt:lpstr>
      <vt:lpstr>Library</vt:lpstr>
      <vt:lpstr>Museum</vt:lpstr>
      <vt:lpstr>FiscalServices</vt:lpstr>
      <vt:lpstr>Blank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853117</dc:creator>
  <cp:lastModifiedBy>Joyce Young</cp:lastModifiedBy>
  <cp:lastPrinted>2023-07-31T15:05:34Z</cp:lastPrinted>
  <dcterms:created xsi:type="dcterms:W3CDTF">2007-05-08T18:48:00Z</dcterms:created>
  <dcterms:modified xsi:type="dcterms:W3CDTF">2024-09-24T17:59:53Z</dcterms:modified>
</cp:coreProperties>
</file>